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440" windowHeight="11715" activeTab="9"/>
  </bookViews>
  <sheets>
    <sheet name="госпрограмма" sheetId="1" r:id="rId1"/>
    <sheet name="расчет дотации" sheetId="2" r:id="rId2"/>
    <sheet name="Лист5" sheetId="7" r:id="rId3"/>
    <sheet name="Лист1" sheetId="3" r:id="rId4"/>
    <sheet name="Лист2" sheetId="4" r:id="rId5"/>
    <sheet name="Лист3" sheetId="5" r:id="rId6"/>
    <sheet name="1 вариант" sheetId="10" r:id="rId7"/>
    <sheet name="оконч в бюджет" sheetId="11" r:id="rId8"/>
    <sheet name="Лист6" sheetId="13" r:id="rId9"/>
    <sheet name="Лист4" sheetId="12" r:id="rId10"/>
    <sheet name="предвар 1 вар" sheetId="6" r:id="rId11"/>
    <sheet name="уд.вес затрат" sheetId="9" r:id="rId12"/>
    <sheet name="к 2015 г" sheetId="8" r:id="rId13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2"/>
  <c r="K35"/>
  <c r="J35"/>
  <c r="F35"/>
  <c r="E35"/>
  <c r="C35"/>
  <c r="B35"/>
  <c r="L33"/>
  <c r="N33" s="1"/>
  <c r="D33"/>
  <c r="G33" s="1"/>
  <c r="L32"/>
  <c r="N32" s="1"/>
  <c r="D32"/>
  <c r="G32" s="1"/>
  <c r="N31"/>
  <c r="L31"/>
  <c r="M31" s="1"/>
  <c r="D31"/>
  <c r="G31" s="1"/>
  <c r="N30"/>
  <c r="M30"/>
  <c r="L30"/>
  <c r="G30"/>
  <c r="I30" s="1"/>
  <c r="D30"/>
  <c r="L29"/>
  <c r="N29" s="1"/>
  <c r="D29"/>
  <c r="G29" s="1"/>
  <c r="L28"/>
  <c r="N28" s="1"/>
  <c r="D28"/>
  <c r="G28" s="1"/>
  <c r="N27"/>
  <c r="L27"/>
  <c r="M27" s="1"/>
  <c r="D27"/>
  <c r="G27" s="1"/>
  <c r="N26"/>
  <c r="M26"/>
  <c r="L26"/>
  <c r="G26"/>
  <c r="I26" s="1"/>
  <c r="D26"/>
  <c r="L25"/>
  <c r="N25" s="1"/>
  <c r="D25"/>
  <c r="G25" s="1"/>
  <c r="N24"/>
  <c r="M24"/>
  <c r="G24"/>
  <c r="H24" s="1"/>
  <c r="D24"/>
  <c r="L23"/>
  <c r="N23" s="1"/>
  <c r="D23"/>
  <c r="G23" s="1"/>
  <c r="L22"/>
  <c r="N22" s="1"/>
  <c r="D22"/>
  <c r="G22" s="1"/>
  <c r="N21"/>
  <c r="L21"/>
  <c r="M21" s="1"/>
  <c r="D21"/>
  <c r="G21" s="1"/>
  <c r="N20"/>
  <c r="M20"/>
  <c r="L20"/>
  <c r="G20"/>
  <c r="I20" s="1"/>
  <c r="D20"/>
  <c r="L19"/>
  <c r="N19" s="1"/>
  <c r="D19"/>
  <c r="G19" s="1"/>
  <c r="L18"/>
  <c r="D18"/>
  <c r="G18" s="1"/>
  <c r="N17"/>
  <c r="N35" s="1"/>
  <c r="L17"/>
  <c r="D17"/>
  <c r="G17" s="1"/>
  <c r="G16"/>
  <c r="I16" s="1"/>
  <c r="D16"/>
  <c r="I19" l="1"/>
  <c r="H19"/>
  <c r="I23"/>
  <c r="H23"/>
  <c r="H28"/>
  <c r="I28"/>
  <c r="H32"/>
  <c r="I32"/>
  <c r="I27"/>
  <c r="H27"/>
  <c r="I31"/>
  <c r="H31"/>
  <c r="H22"/>
  <c r="I22"/>
  <c r="I25"/>
  <c r="H25"/>
  <c r="I29"/>
  <c r="H29"/>
  <c r="I33"/>
  <c r="H33"/>
  <c r="I17"/>
  <c r="I35" s="1"/>
  <c r="L38" s="1"/>
  <c r="M17" s="1"/>
  <c r="M35" s="1"/>
  <c r="H17"/>
  <c r="I21"/>
  <c r="H21"/>
  <c r="G35"/>
  <c r="M19"/>
  <c r="H20"/>
  <c r="M23"/>
  <c r="M25"/>
  <c r="H26"/>
  <c r="M29"/>
  <c r="H30"/>
  <c r="M33"/>
  <c r="D35"/>
  <c r="L35"/>
  <c r="L36" s="1"/>
  <c r="M22"/>
  <c r="M28"/>
  <c r="M32"/>
  <c r="N12" i="11"/>
  <c r="N13"/>
  <c r="N14"/>
  <c r="N15"/>
  <c r="N16"/>
  <c r="N17"/>
  <c r="N18"/>
  <c r="N19"/>
  <c r="N20"/>
  <c r="N21"/>
  <c r="N22"/>
  <c r="N23"/>
  <c r="N24"/>
  <c r="N25"/>
  <c r="N26"/>
  <c r="N10"/>
  <c r="O28"/>
  <c r="G30"/>
  <c r="K28"/>
  <c r="J28"/>
  <c r="F28"/>
  <c r="E28"/>
  <c r="C28"/>
  <c r="B28"/>
  <c r="M26"/>
  <c r="L26"/>
  <c r="G26"/>
  <c r="I26" s="1"/>
  <c r="D26"/>
  <c r="L25"/>
  <c r="D25"/>
  <c r="G25" s="1"/>
  <c r="L24"/>
  <c r="D24"/>
  <c r="G24" s="1"/>
  <c r="L23"/>
  <c r="M23" s="1"/>
  <c r="D23"/>
  <c r="G23" s="1"/>
  <c r="M22"/>
  <c r="L22"/>
  <c r="G22"/>
  <c r="I22" s="1"/>
  <c r="D22"/>
  <c r="L21"/>
  <c r="D21"/>
  <c r="G21" s="1"/>
  <c r="L20"/>
  <c r="D20"/>
  <c r="G20" s="1"/>
  <c r="L19"/>
  <c r="M19" s="1"/>
  <c r="D19"/>
  <c r="G19" s="1"/>
  <c r="M18"/>
  <c r="L18"/>
  <c r="G18"/>
  <c r="I18" s="1"/>
  <c r="D18"/>
  <c r="M17"/>
  <c r="D17"/>
  <c r="G17" s="1"/>
  <c r="H17" s="1"/>
  <c r="L16"/>
  <c r="M16" s="1"/>
  <c r="D16"/>
  <c r="G16" s="1"/>
  <c r="I16" s="1"/>
  <c r="L15"/>
  <c r="D15"/>
  <c r="G15" s="1"/>
  <c r="L14"/>
  <c r="D14"/>
  <c r="G14" s="1"/>
  <c r="L13"/>
  <c r="M13" s="1"/>
  <c r="D13"/>
  <c r="G13" s="1"/>
  <c r="M12"/>
  <c r="L12"/>
  <c r="G12"/>
  <c r="I12" s="1"/>
  <c r="D12"/>
  <c r="L11"/>
  <c r="D11"/>
  <c r="G11" s="1"/>
  <c r="L10"/>
  <c r="D10"/>
  <c r="G10" s="1"/>
  <c r="D9"/>
  <c r="G9" s="1"/>
  <c r="N28" i="10"/>
  <c r="N12"/>
  <c r="N13"/>
  <c r="N14"/>
  <c r="N15"/>
  <c r="N16"/>
  <c r="N17"/>
  <c r="N18"/>
  <c r="N19"/>
  <c r="N20"/>
  <c r="N21"/>
  <c r="N22"/>
  <c r="N23"/>
  <c r="N24"/>
  <c r="N25"/>
  <c r="N26"/>
  <c r="N10"/>
  <c r="H35" i="12" l="1"/>
  <c r="G28" i="11"/>
  <c r="I9"/>
  <c r="H10"/>
  <c r="I10"/>
  <c r="H14"/>
  <c r="I14"/>
  <c r="H20"/>
  <c r="I20"/>
  <c r="H24"/>
  <c r="I24"/>
  <c r="N28"/>
  <c r="I13"/>
  <c r="H13"/>
  <c r="I19"/>
  <c r="H19"/>
  <c r="I23"/>
  <c r="H23"/>
  <c r="I15"/>
  <c r="H15"/>
  <c r="I21"/>
  <c r="H21"/>
  <c r="I25"/>
  <c r="H25"/>
  <c r="D28"/>
  <c r="L28"/>
  <c r="L29" s="1"/>
  <c r="H12"/>
  <c r="M15"/>
  <c r="H16"/>
  <c r="H18"/>
  <c r="M21"/>
  <c r="H22"/>
  <c r="M25"/>
  <c r="H26"/>
  <c r="M14"/>
  <c r="M20"/>
  <c r="M24"/>
  <c r="M13" i="10"/>
  <c r="M14"/>
  <c r="M15"/>
  <c r="M16"/>
  <c r="M17"/>
  <c r="M18"/>
  <c r="M19"/>
  <c r="M20"/>
  <c r="M21"/>
  <c r="M22"/>
  <c r="M23"/>
  <c r="M24"/>
  <c r="M25"/>
  <c r="M26"/>
  <c r="M12"/>
  <c r="K28"/>
  <c r="L11"/>
  <c r="L12"/>
  <c r="L13"/>
  <c r="L14"/>
  <c r="L15"/>
  <c r="L16"/>
  <c r="L18"/>
  <c r="L19"/>
  <c r="L20"/>
  <c r="L21"/>
  <c r="L22"/>
  <c r="L23"/>
  <c r="L24"/>
  <c r="L25"/>
  <c r="L26"/>
  <c r="L10"/>
  <c r="G30"/>
  <c r="J28"/>
  <c r="F28"/>
  <c r="E28"/>
  <c r="C28"/>
  <c r="B28"/>
  <c r="D26"/>
  <c r="G26" s="1"/>
  <c r="G25"/>
  <c r="D25"/>
  <c r="D24"/>
  <c r="G24" s="1"/>
  <c r="D23"/>
  <c r="G23" s="1"/>
  <c r="D22"/>
  <c r="G22" s="1"/>
  <c r="G21"/>
  <c r="D21"/>
  <c r="D20"/>
  <c r="G20" s="1"/>
  <c r="D19"/>
  <c r="G19" s="1"/>
  <c r="D18"/>
  <c r="G18" s="1"/>
  <c r="D17"/>
  <c r="G17" s="1"/>
  <c r="D16"/>
  <c r="G16" s="1"/>
  <c r="D15"/>
  <c r="G15" s="1"/>
  <c r="D14"/>
  <c r="G14" s="1"/>
  <c r="D13"/>
  <c r="G13" s="1"/>
  <c r="G12"/>
  <c r="D12"/>
  <c r="D11"/>
  <c r="G11" s="1"/>
  <c r="G10"/>
  <c r="D10"/>
  <c r="D9"/>
  <c r="D28" s="1"/>
  <c r="L11" i="5"/>
  <c r="L12"/>
  <c r="L13"/>
  <c r="L14"/>
  <c r="L15"/>
  <c r="L16"/>
  <c r="L17"/>
  <c r="L18"/>
  <c r="L19"/>
  <c r="L20"/>
  <c r="L21"/>
  <c r="L22"/>
  <c r="L23"/>
  <c r="L24"/>
  <c r="L25"/>
  <c r="L26"/>
  <c r="L10"/>
  <c r="K28"/>
  <c r="H28" i="11" l="1"/>
  <c r="I28"/>
  <c r="L31" s="1"/>
  <c r="M10" s="1"/>
  <c r="M28" s="1"/>
  <c r="L28" i="10"/>
  <c r="L29" s="1"/>
  <c r="H14"/>
  <c r="I14"/>
  <c r="H17"/>
  <c r="I24"/>
  <c r="H24"/>
  <c r="I15"/>
  <c r="H15"/>
  <c r="I18"/>
  <c r="H18"/>
  <c r="H19"/>
  <c r="I19"/>
  <c r="I22"/>
  <c r="H22"/>
  <c r="I13"/>
  <c r="H13"/>
  <c r="I20"/>
  <c r="H20"/>
  <c r="H23"/>
  <c r="I23"/>
  <c r="I26"/>
  <c r="H26"/>
  <c r="G9"/>
  <c r="H10"/>
  <c r="H12"/>
  <c r="H16"/>
  <c r="H21"/>
  <c r="H25"/>
  <c r="I10"/>
  <c r="I12"/>
  <c r="I16"/>
  <c r="I21"/>
  <c r="I25"/>
  <c r="D10" i="9"/>
  <c r="D11"/>
  <c r="D12"/>
  <c r="D13"/>
  <c r="D14"/>
  <c r="D15"/>
  <c r="D16"/>
  <c r="D17"/>
  <c r="D18"/>
  <c r="D19"/>
  <c r="D20"/>
  <c r="D21"/>
  <c r="D22"/>
  <c r="D23"/>
  <c r="D24"/>
  <c r="D25"/>
  <c r="D26"/>
  <c r="D9"/>
  <c r="B28"/>
  <c r="S28" i="8"/>
  <c r="S10"/>
  <c r="S11"/>
  <c r="S12"/>
  <c r="S13"/>
  <c r="S14"/>
  <c r="S15"/>
  <c r="S16"/>
  <c r="S18"/>
  <c r="S19"/>
  <c r="S20"/>
  <c r="S21"/>
  <c r="S22"/>
  <c r="S23"/>
  <c r="S24"/>
  <c r="S25"/>
  <c r="S26"/>
  <c r="S9"/>
  <c r="O11"/>
  <c r="O13"/>
  <c r="O14"/>
  <c r="O15"/>
  <c r="O16"/>
  <c r="O17"/>
  <c r="O18"/>
  <c r="O19"/>
  <c r="O20"/>
  <c r="O21"/>
  <c r="O22"/>
  <c r="O23"/>
  <c r="O24"/>
  <c r="O25"/>
  <c r="O26"/>
  <c r="O10"/>
  <c r="O9"/>
  <c r="N10"/>
  <c r="N11"/>
  <c r="N13"/>
  <c r="N14"/>
  <c r="N15"/>
  <c r="N16"/>
  <c r="N17"/>
  <c r="N18"/>
  <c r="N19"/>
  <c r="N20"/>
  <c r="N21"/>
  <c r="N22"/>
  <c r="N23"/>
  <c r="N24"/>
  <c r="N25"/>
  <c r="N26"/>
  <c r="N9"/>
  <c r="M28"/>
  <c r="M10"/>
  <c r="M11"/>
  <c r="M12"/>
  <c r="M13"/>
  <c r="M14"/>
  <c r="M15"/>
  <c r="M16"/>
  <c r="M17"/>
  <c r="M18"/>
  <c r="M19"/>
  <c r="M20"/>
  <c r="M21"/>
  <c r="M22"/>
  <c r="M23"/>
  <c r="M24"/>
  <c r="M25"/>
  <c r="M26"/>
  <c r="M9"/>
  <c r="M31"/>
  <c r="L28"/>
  <c r="K28"/>
  <c r="G30"/>
  <c r="J28"/>
  <c r="F28"/>
  <c r="E28"/>
  <c r="C28"/>
  <c r="B28"/>
  <c r="D26"/>
  <c r="G26" s="1"/>
  <c r="D25"/>
  <c r="G25" s="1"/>
  <c r="D24"/>
  <c r="G24" s="1"/>
  <c r="D23"/>
  <c r="G23" s="1"/>
  <c r="D22"/>
  <c r="G22" s="1"/>
  <c r="D21"/>
  <c r="G21" s="1"/>
  <c r="D20"/>
  <c r="G20" s="1"/>
  <c r="D19"/>
  <c r="G19" s="1"/>
  <c r="D18"/>
  <c r="G18" s="1"/>
  <c r="D17"/>
  <c r="G17" s="1"/>
  <c r="H17" s="1"/>
  <c r="D16"/>
  <c r="G16" s="1"/>
  <c r="D15"/>
  <c r="G15" s="1"/>
  <c r="D14"/>
  <c r="G14" s="1"/>
  <c r="D13"/>
  <c r="G13" s="1"/>
  <c r="D12"/>
  <c r="G12" s="1"/>
  <c r="G11"/>
  <c r="D11"/>
  <c r="G10"/>
  <c r="I10" s="1"/>
  <c r="D10"/>
  <c r="D9"/>
  <c r="D28" s="1"/>
  <c r="H28" i="10" l="1"/>
  <c r="G28"/>
  <c r="I9"/>
  <c r="I28" s="1"/>
  <c r="L31" s="1"/>
  <c r="M10" s="1"/>
  <c r="M28" s="1"/>
  <c r="H12" i="8"/>
  <c r="I12"/>
  <c r="H16"/>
  <c r="I16"/>
  <c r="I20"/>
  <c r="H20"/>
  <c r="I24"/>
  <c r="H24"/>
  <c r="H13"/>
  <c r="I13"/>
  <c r="I21"/>
  <c r="H21"/>
  <c r="I25"/>
  <c r="H25"/>
  <c r="H14"/>
  <c r="I14"/>
  <c r="I18"/>
  <c r="H18"/>
  <c r="I22"/>
  <c r="H22"/>
  <c r="I26"/>
  <c r="H26"/>
  <c r="H15"/>
  <c r="I15"/>
  <c r="I19"/>
  <c r="H19"/>
  <c r="I23"/>
  <c r="H23"/>
  <c r="G9"/>
  <c r="H10"/>
  <c r="K29" i="6"/>
  <c r="K26"/>
  <c r="K25"/>
  <c r="K24"/>
  <c r="K23"/>
  <c r="K22"/>
  <c r="K21"/>
  <c r="K20"/>
  <c r="K19"/>
  <c r="K18"/>
  <c r="K17"/>
  <c r="K16"/>
  <c r="K15"/>
  <c r="K14"/>
  <c r="K13"/>
  <c r="K12"/>
  <c r="K11"/>
  <c r="K28" s="1"/>
  <c r="K10"/>
  <c r="K9"/>
  <c r="R24" i="7"/>
  <c r="Q24"/>
  <c r="Q6"/>
  <c r="Q7"/>
  <c r="Q8"/>
  <c r="Q9"/>
  <c r="Q10"/>
  <c r="Q11"/>
  <c r="Q12"/>
  <c r="Q13"/>
  <c r="Q14"/>
  <c r="Q15"/>
  <c r="Q16"/>
  <c r="Q17"/>
  <c r="Q18"/>
  <c r="Q19"/>
  <c r="Q20"/>
  <c r="Q21"/>
  <c r="Q22"/>
  <c r="Q5"/>
  <c r="Q25"/>
  <c r="O24"/>
  <c r="O20"/>
  <c r="O19"/>
  <c r="O7"/>
  <c r="L30"/>
  <c r="L29"/>
  <c r="L28"/>
  <c r="L6"/>
  <c r="L7"/>
  <c r="L8"/>
  <c r="L9"/>
  <c r="L10"/>
  <c r="L11"/>
  <c r="L12"/>
  <c r="L13"/>
  <c r="L14"/>
  <c r="L15"/>
  <c r="L16"/>
  <c r="L17"/>
  <c r="L18"/>
  <c r="L19"/>
  <c r="L20"/>
  <c r="L21"/>
  <c r="L22"/>
  <c r="L5"/>
  <c r="K6"/>
  <c r="K7"/>
  <c r="K8"/>
  <c r="K9"/>
  <c r="K10"/>
  <c r="K11"/>
  <c r="K12"/>
  <c r="K13"/>
  <c r="K14"/>
  <c r="K15"/>
  <c r="K16"/>
  <c r="K17"/>
  <c r="K18"/>
  <c r="K19"/>
  <c r="K20"/>
  <c r="K21"/>
  <c r="K22"/>
  <c r="K5"/>
  <c r="H4"/>
  <c r="H24"/>
  <c r="H6"/>
  <c r="H7"/>
  <c r="H8"/>
  <c r="H9"/>
  <c r="H10"/>
  <c r="H11"/>
  <c r="H12"/>
  <c r="H13"/>
  <c r="H14"/>
  <c r="H15"/>
  <c r="H16"/>
  <c r="H17"/>
  <c r="H18"/>
  <c r="H19"/>
  <c r="H20"/>
  <c r="H21"/>
  <c r="H22"/>
  <c r="H5"/>
  <c r="G4"/>
  <c r="G24"/>
  <c r="I9" i="8" l="1"/>
  <c r="I28" s="1"/>
  <c r="G28"/>
  <c r="H28"/>
  <c r="J28" i="5"/>
  <c r="G10"/>
  <c r="G11"/>
  <c r="G12"/>
  <c r="G13"/>
  <c r="G14"/>
  <c r="G15"/>
  <c r="G16"/>
  <c r="G17"/>
  <c r="G18"/>
  <c r="G19"/>
  <c r="G20"/>
  <c r="G21"/>
  <c r="G22"/>
  <c r="G23"/>
  <c r="G24"/>
  <c r="G25"/>
  <c r="G26"/>
  <c r="G9"/>
  <c r="G30" i="6" l="1"/>
  <c r="F28"/>
  <c r="E28"/>
  <c r="C28"/>
  <c r="B28"/>
  <c r="G26"/>
  <c r="I26" s="1"/>
  <c r="D26"/>
  <c r="G25"/>
  <c r="I25" s="1"/>
  <c r="D25"/>
  <c r="G24"/>
  <c r="I24" s="1"/>
  <c r="D24"/>
  <c r="G23"/>
  <c r="I23" s="1"/>
  <c r="D23"/>
  <c r="G22"/>
  <c r="I22" s="1"/>
  <c r="D22"/>
  <c r="G21"/>
  <c r="I21" s="1"/>
  <c r="D21"/>
  <c r="G20"/>
  <c r="I20" s="1"/>
  <c r="D20"/>
  <c r="G19"/>
  <c r="I19" s="1"/>
  <c r="D19"/>
  <c r="G18"/>
  <c r="I18" s="1"/>
  <c r="D18"/>
  <c r="G17"/>
  <c r="H17" s="1"/>
  <c r="D17"/>
  <c r="G16"/>
  <c r="I16" s="1"/>
  <c r="D16"/>
  <c r="G15"/>
  <c r="I15" s="1"/>
  <c r="D15"/>
  <c r="G14"/>
  <c r="I14" s="1"/>
  <c r="D14"/>
  <c r="G13"/>
  <c r="I13" s="1"/>
  <c r="D13"/>
  <c r="G12"/>
  <c r="I12" s="1"/>
  <c r="D12"/>
  <c r="D28" s="1"/>
  <c r="G11"/>
  <c r="D11"/>
  <c r="I10"/>
  <c r="H10"/>
  <c r="G10"/>
  <c r="D10"/>
  <c r="G9"/>
  <c r="I9" s="1"/>
  <c r="D9"/>
  <c r="I19" i="5"/>
  <c r="I22"/>
  <c r="I24"/>
  <c r="I18"/>
  <c r="I16"/>
  <c r="G30"/>
  <c r="F28"/>
  <c r="E28"/>
  <c r="C28"/>
  <c r="B28"/>
  <c r="H26"/>
  <c r="D26"/>
  <c r="H25"/>
  <c r="D25"/>
  <c r="H24"/>
  <c r="D24"/>
  <c r="H23"/>
  <c r="D23"/>
  <c r="H22"/>
  <c r="D22"/>
  <c r="I21"/>
  <c r="D21"/>
  <c r="H20"/>
  <c r="D20"/>
  <c r="H19"/>
  <c r="D19"/>
  <c r="H18"/>
  <c r="D18"/>
  <c r="H17"/>
  <c r="D17"/>
  <c r="H16"/>
  <c r="D16"/>
  <c r="H15"/>
  <c r="D15"/>
  <c r="H14"/>
  <c r="D14"/>
  <c r="I13"/>
  <c r="D13"/>
  <c r="H12"/>
  <c r="D12"/>
  <c r="D11"/>
  <c r="H10"/>
  <c r="I10"/>
  <c r="D10"/>
  <c r="D28" s="1"/>
  <c r="D9"/>
  <c r="I26" l="1"/>
  <c r="I25"/>
  <c r="I23"/>
  <c r="H21"/>
  <c r="I20"/>
  <c r="I15"/>
  <c r="I14"/>
  <c r="H13"/>
  <c r="G28"/>
  <c r="I12"/>
  <c r="I9"/>
  <c r="I28" i="6"/>
  <c r="G28"/>
  <c r="H18"/>
  <c r="H19"/>
  <c r="H20"/>
  <c r="H21"/>
  <c r="H22"/>
  <c r="H23"/>
  <c r="H24"/>
  <c r="H25"/>
  <c r="H26"/>
  <c r="H12"/>
  <c r="H28" s="1"/>
  <c r="H13"/>
  <c r="H14"/>
  <c r="H15"/>
  <c r="H16"/>
  <c r="H28" i="5"/>
  <c r="H10" i="4"/>
  <c r="H28" s="1"/>
  <c r="H12"/>
  <c r="H13"/>
  <c r="H14"/>
  <c r="H15"/>
  <c r="H16"/>
  <c r="H17"/>
  <c r="H18"/>
  <c r="H19"/>
  <c r="H20"/>
  <c r="H21"/>
  <c r="H22"/>
  <c r="H23"/>
  <c r="H24"/>
  <c r="H25"/>
  <c r="H26"/>
  <c r="H9"/>
  <c r="G30"/>
  <c r="G28"/>
  <c r="G10"/>
  <c r="G11"/>
  <c r="G12"/>
  <c r="G13"/>
  <c r="G14"/>
  <c r="G15"/>
  <c r="G16"/>
  <c r="G17"/>
  <c r="G18"/>
  <c r="G19"/>
  <c r="G20"/>
  <c r="G21"/>
  <c r="G22"/>
  <c r="G23"/>
  <c r="G24"/>
  <c r="G25"/>
  <c r="G26"/>
  <c r="G9"/>
  <c r="F28"/>
  <c r="E28"/>
  <c r="I28" i="5" l="1"/>
  <c r="D28" i="4"/>
  <c r="D10"/>
  <c r="D11"/>
  <c r="D12"/>
  <c r="D13"/>
  <c r="D14"/>
  <c r="D15"/>
  <c r="D16"/>
  <c r="D17"/>
  <c r="D18"/>
  <c r="D19"/>
  <c r="D20"/>
  <c r="D21"/>
  <c r="D22"/>
  <c r="D23"/>
  <c r="D24"/>
  <c r="D25"/>
  <c r="D26"/>
  <c r="D9"/>
  <c r="C28"/>
  <c r="B28"/>
  <c r="I6" i="3" l="1"/>
  <c r="I7"/>
  <c r="I8"/>
  <c r="I9"/>
  <c r="I10"/>
  <c r="I11"/>
  <c r="I12"/>
  <c r="I13"/>
  <c r="I14"/>
  <c r="I15"/>
  <c r="I16"/>
  <c r="I17"/>
  <c r="I18"/>
  <c r="I19"/>
  <c r="I20"/>
  <c r="I21"/>
  <c r="I22"/>
  <c r="I5"/>
  <c r="C28"/>
  <c r="G6"/>
  <c r="G7"/>
  <c r="G8"/>
  <c r="G9"/>
  <c r="G10"/>
  <c r="G11"/>
  <c r="G12"/>
  <c r="G13"/>
  <c r="G14"/>
  <c r="G15"/>
  <c r="G16"/>
  <c r="G17"/>
  <c r="G18"/>
  <c r="G19"/>
  <c r="G20"/>
  <c r="G21"/>
  <c r="G22"/>
  <c r="G5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4"/>
  <c r="E6"/>
  <c r="E7"/>
  <c r="E8"/>
  <c r="E9"/>
  <c r="E10"/>
  <c r="E11"/>
  <c r="E12"/>
  <c r="E13"/>
  <c r="E14"/>
  <c r="E15"/>
  <c r="E16"/>
  <c r="E17"/>
  <c r="E18"/>
  <c r="E19"/>
  <c r="E20"/>
  <c r="E21"/>
  <c r="E22"/>
  <c r="E23"/>
  <c r="E5"/>
  <c r="AA23" i="2" l="1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AA5"/>
  <c r="AA4"/>
</calcChain>
</file>

<file path=xl/sharedStrings.xml><?xml version="1.0" encoding="utf-8"?>
<sst xmlns="http://schemas.openxmlformats.org/spreadsheetml/2006/main" count="657" uniqueCount="200">
  <si>
    <t>Новосибирский район</t>
  </si>
  <si>
    <t>р.п.Краснообск</t>
  </si>
  <si>
    <t>Барышевский сельсовет</t>
  </si>
  <si>
    <t>Березовский сельсовет</t>
  </si>
  <si>
    <t>Боровской сельсовет</t>
  </si>
  <si>
    <t>Верх-Тулинский сельсовет</t>
  </si>
  <si>
    <t>Каменский сельсовет</t>
  </si>
  <si>
    <t>Криводановский сельсовет</t>
  </si>
  <si>
    <t>Кубовинский сельсовет</t>
  </si>
  <si>
    <t>Кудряшовский сельсовет</t>
  </si>
  <si>
    <t>Мичуринский сельсовет</t>
  </si>
  <si>
    <t>Морской сельсовет</t>
  </si>
  <si>
    <t>Мочищенский сельсовет</t>
  </si>
  <si>
    <t>Новолуговской сельсовет</t>
  </si>
  <si>
    <t>Плотниковский сельсовет</t>
  </si>
  <si>
    <t>Раздольненский сельсовет</t>
  </si>
  <si>
    <t>Станционный сельсовет</t>
  </si>
  <si>
    <t>Толмачевский сельсовет</t>
  </si>
  <si>
    <t>Ярковский сельсовет</t>
  </si>
  <si>
    <t>Муниципальный район</t>
  </si>
  <si>
    <t xml:space="preserve">Всего доходов на обеспечение собственных полномочий </t>
  </si>
  <si>
    <t>в том числе:</t>
  </si>
  <si>
    <t>Всего расчетный объем обязательных расходов на осуществление собственных полномочий  (РОi)</t>
  </si>
  <si>
    <t>Обязательные расходы в том числе:</t>
  </si>
  <si>
    <t>Нормативное значение других расходов в расчете на 1 жителя               (ДРсрк)</t>
  </si>
  <si>
    <t>Другие расходы  (ДРi)</t>
  </si>
  <si>
    <t>Всего расчетный объем бюджета с учётом прочих расходов (Рi)</t>
  </si>
  <si>
    <t>ИТОГО субсидий (Сн)</t>
  </si>
  <si>
    <t>Объем погашеной недоимки (Vнед)</t>
  </si>
  <si>
    <t>Объем недоимки включенной в субсидии (Снед)</t>
  </si>
  <si>
    <t>Бюджетные кредиты выданные в 2015 году</t>
  </si>
  <si>
    <t>ВСЕГО субсидия (Собщ)</t>
  </si>
  <si>
    <t>Налоговые и неналоговые доходы (НДi+ННДi)</t>
  </si>
  <si>
    <t>Дотация на выравнивание бюджетной обеспеченности (Дi)</t>
  </si>
  <si>
    <t>Оплата труда и начисления на выплаты по оплате труда (ЗПi)</t>
  </si>
  <si>
    <t>Оплата коммунальных услуг, приобретение топлива и арендная плата за пользование имуществом (КУi)</t>
  </si>
  <si>
    <t>Увеличение стоимости материальных запасов в части закупки медикаментов, продуктов питания, горюче-смазочных материалов (МЗi)</t>
  </si>
  <si>
    <t>Уплата налогов (включаемых в состав расходов), государственной пошлины и сборов, иных обязательных платежей в бюджеты всех уровней, штрафов, пеней за несвоевременную уплату налогов и сборов (УНi)</t>
  </si>
  <si>
    <t>Копт - 15,3%</t>
  </si>
  <si>
    <t xml:space="preserve">Наименование муниципальных образований </t>
  </si>
  <si>
    <t>Численность жителей, ЧЖ</t>
  </si>
  <si>
    <t>Общая площадь МР, кв.км.(Siмр)</t>
  </si>
  <si>
    <t>Налоговые и неналоговые доходы, учтенные при планировании (Дi) (тыс.рублей)</t>
  </si>
  <si>
    <t>Темп роста доходов, принятый для расчета</t>
  </si>
  <si>
    <t>Скорректированные налоговые и неналоговые доходы (Дi1)</t>
  </si>
  <si>
    <t>Бюджетная обеспеченность (БОi)</t>
  </si>
  <si>
    <t>Уровень бюджетной обеспеченности (УБОi)</t>
  </si>
  <si>
    <t>КВ - УБОi</t>
  </si>
  <si>
    <t>Потребность в дотации (до принятия КПН)  (тыс.рублей)</t>
  </si>
  <si>
    <t>К-т плотности населения по МР (КПНi)</t>
  </si>
  <si>
    <t>Потребность в дотации в соответствии с Методикой (Пi) (тыс.рублей)</t>
  </si>
  <si>
    <t>ВСЕГО дотаций Дбоi (тыс.рублей)</t>
  </si>
  <si>
    <t>Утверждено Законом 500-ОЗ на 2016 год без учета дополнительного норматива по НДФЛ</t>
  </si>
  <si>
    <t>Восстановление дотации до установленного уровня на 2015 год (тыс.рублей)</t>
  </si>
  <si>
    <t>ИТОГО дотаций Дбоi (тыс.рублей)</t>
  </si>
  <si>
    <t>Предусмотрено к замене дополнительным нормативом отчислений от НДФЛ (тыс.рублей)</t>
  </si>
  <si>
    <t>Всего на 2016 год в проекте Закона об областном бюджете  (тыс.рублей)</t>
  </si>
  <si>
    <t>на 2015 год</t>
  </si>
  <si>
    <t>на 2016 год</t>
  </si>
  <si>
    <t xml:space="preserve">Темп роста доходов </t>
  </si>
  <si>
    <t>Муниципальные районы</t>
  </si>
  <si>
    <t>Поселения, городские округа</t>
  </si>
  <si>
    <t>Муниципальные районы (Пiмр)</t>
  </si>
  <si>
    <t>Поселения, городские округа (Пij)</t>
  </si>
  <si>
    <t>Всего</t>
  </si>
  <si>
    <t xml:space="preserve">Муниципальные районы </t>
  </si>
  <si>
    <t>Отклонение объема дотации утвержденного действующим Законом от расчетного 2015 года</t>
  </si>
  <si>
    <t>факт</t>
  </si>
  <si>
    <t>оценка</t>
  </si>
  <si>
    <t>№ столбца</t>
  </si>
  <si>
    <t>ст.4/ст.3</t>
  </si>
  <si>
    <t>среднее по</t>
  </si>
  <si>
    <t>району</t>
  </si>
  <si>
    <t>коррект.на</t>
  </si>
  <si>
    <t>средний темп</t>
  </si>
  <si>
    <t>ст.7/ст.1</t>
  </si>
  <si>
    <t>к-т выравн.</t>
  </si>
  <si>
    <t>прогноз</t>
  </si>
  <si>
    <t>норм.б/о р-н</t>
  </si>
  <si>
    <t>норм.б/о пос</t>
  </si>
  <si>
    <t>ст.7/ст.1*0,33*Кп</t>
  </si>
  <si>
    <t>ст.7/ст.1*0,67*Кмр=6,803</t>
  </si>
  <si>
    <t>Кмр=3,728</t>
  </si>
  <si>
    <t>ст.8/Норм</t>
  </si>
  <si>
    <t>б/о р-на</t>
  </si>
  <si>
    <t>ст.7/норм</t>
  </si>
  <si>
    <t>б/о пос</t>
  </si>
  <si>
    <t>опр. МФ</t>
  </si>
  <si>
    <t>опр.МФ</t>
  </si>
  <si>
    <t>ст.11*ст.1*</t>
  </si>
  <si>
    <t>*6,803</t>
  </si>
  <si>
    <t>ст.12*ст1*</t>
  </si>
  <si>
    <t>ст.13+ст.14</t>
  </si>
  <si>
    <t>равно ст.13</t>
  </si>
  <si>
    <t>равно ст.14</t>
  </si>
  <si>
    <t>равно ст.15</t>
  </si>
  <si>
    <t>ст.15-ст.20</t>
  </si>
  <si>
    <t>из закона</t>
  </si>
  <si>
    <t>минусы на</t>
  </si>
  <si>
    <t>плюсы</t>
  </si>
  <si>
    <t>ст.20+ст.21+ст.22</t>
  </si>
  <si>
    <t>дотация</t>
  </si>
  <si>
    <t>субсидия</t>
  </si>
  <si>
    <t>налог и ненал</t>
  </si>
  <si>
    <t>доходы</t>
  </si>
  <si>
    <t>2016 года</t>
  </si>
  <si>
    <t>расходы 2016г</t>
  </si>
  <si>
    <t xml:space="preserve">недостаток </t>
  </si>
  <si>
    <t>доходов</t>
  </si>
  <si>
    <t>50000 тыс.руб. субсидии поселениям</t>
  </si>
  <si>
    <t>субсидии</t>
  </si>
  <si>
    <t>на 1 жителя=0,403</t>
  </si>
  <si>
    <t>на 1 жителя</t>
  </si>
  <si>
    <t>на 1 руб.дотации</t>
  </si>
  <si>
    <t xml:space="preserve"> на 1 руб.дот=0,534</t>
  </si>
  <si>
    <t>расходы</t>
  </si>
  <si>
    <t>2015г</t>
  </si>
  <si>
    <t>план</t>
  </si>
  <si>
    <t>субвенции</t>
  </si>
  <si>
    <t>резервный фонд</t>
  </si>
  <si>
    <t>без безвозм.</t>
  </si>
  <si>
    <t>поступл.</t>
  </si>
  <si>
    <t>недостаток</t>
  </si>
  <si>
    <t>итого по поселениям</t>
  </si>
  <si>
    <t>млн.руб.</t>
  </si>
  <si>
    <t>млн.</t>
  </si>
  <si>
    <t>руб.</t>
  </si>
  <si>
    <t>Субсидии  по обеспечению сбалансированности бюджетов поселений Новосибирского района в рамках Госпрограммы</t>
  </si>
  <si>
    <t>144 млн.руб.- 71 новая сеть-</t>
  </si>
  <si>
    <t>144 млн.руб.- 71 новая сеть+6 Н-Лшкола,+8 наказы ЗС,+3 наказы СД+6 увелич.зп по Указу=94; (144-94=50)</t>
  </si>
  <si>
    <t>(50-15,3)=34,7</t>
  </si>
  <si>
    <t>56,8-2,6+3=57,2</t>
  </si>
  <si>
    <t>2015 г</t>
  </si>
  <si>
    <t>средств на</t>
  </si>
  <si>
    <t>объем</t>
  </si>
  <si>
    <t xml:space="preserve">субсидии </t>
  </si>
  <si>
    <t>по госпр.</t>
  </si>
  <si>
    <t>по методике</t>
  </si>
  <si>
    <t>целевая</t>
  </si>
  <si>
    <t>в проект бюджета 2016г</t>
  </si>
  <si>
    <t>50-15,3=34,7</t>
  </si>
  <si>
    <t xml:space="preserve">         Субсидии  по обеспечению сбалансированности бюджетов поселений Новосибирского района в рамках Госпрограммы</t>
  </si>
  <si>
    <t>собственные</t>
  </si>
  <si>
    <t>Копт.</t>
  </si>
  <si>
    <t>расчетный</t>
  </si>
  <si>
    <t>тыс.руб.</t>
  </si>
  <si>
    <t>расх.кроме обязат</t>
  </si>
  <si>
    <t>а</t>
  </si>
  <si>
    <t>б</t>
  </si>
  <si>
    <t>в</t>
  </si>
  <si>
    <t>г</t>
  </si>
  <si>
    <t>в/б</t>
  </si>
  <si>
    <t>район</t>
  </si>
  <si>
    <t>*2</t>
  </si>
  <si>
    <t>*3</t>
  </si>
  <si>
    <t>2016 год</t>
  </si>
  <si>
    <t>6,0+0,6</t>
  </si>
  <si>
    <t>2015 год</t>
  </si>
  <si>
    <t>2015 г х</t>
  </si>
  <si>
    <r>
      <t>на К</t>
    </r>
    <r>
      <rPr>
        <sz val="8"/>
        <color theme="1"/>
        <rFont val="Calibri"/>
        <family val="2"/>
        <charset val="204"/>
        <scheme val="minor"/>
      </rPr>
      <t>опт</t>
    </r>
  </si>
  <si>
    <t xml:space="preserve"> Копт</t>
  </si>
  <si>
    <t>2016 к</t>
  </si>
  <si>
    <t>%</t>
  </si>
  <si>
    <t>много</t>
  </si>
  <si>
    <t>мало</t>
  </si>
  <si>
    <t>замена</t>
  </si>
  <si>
    <t>обяз.расх</t>
  </si>
  <si>
    <t>уд.вес</t>
  </si>
  <si>
    <t>обяз.</t>
  </si>
  <si>
    <t>акцизы</t>
  </si>
  <si>
    <t>2015 план</t>
  </si>
  <si>
    <t>недост.</t>
  </si>
  <si>
    <t>без акциз</t>
  </si>
  <si>
    <t>исключить</t>
  </si>
  <si>
    <t>окончат</t>
  </si>
  <si>
    <t>вариант</t>
  </si>
  <si>
    <t>было</t>
  </si>
  <si>
    <t>новый вариант</t>
  </si>
  <si>
    <t>в связи с уходом основного налогоплательщика Красный яр нефтебаза</t>
  </si>
  <si>
    <t>спорткомплекс</t>
  </si>
  <si>
    <t>1 вар</t>
  </si>
  <si>
    <t>предвар.</t>
  </si>
  <si>
    <t>расчет</t>
  </si>
  <si>
    <t>прямая</t>
  </si>
  <si>
    <t>из рай.бюдж</t>
  </si>
  <si>
    <t>из обл.бюдж</t>
  </si>
  <si>
    <t>500000*)</t>
  </si>
  <si>
    <t>15300000**)</t>
  </si>
  <si>
    <t>5684100***)</t>
  </si>
  <si>
    <t>132000***)</t>
  </si>
  <si>
    <t>*) в связи с тем, что основной налогоплательщик  нефтебаза Красный яр в стадии банкротства</t>
  </si>
  <si>
    <t>**) на содержание спортивного комплекса</t>
  </si>
  <si>
    <t>в 2016 году</t>
  </si>
  <si>
    <t>***) прямая субсидия из областного бюджета определены в Законе НСО о бюджете на 2016 год.</t>
  </si>
  <si>
    <t xml:space="preserve">Краснообск не включен в расчет субсидии в связи с тем, что у городских поселений </t>
  </si>
  <si>
    <t xml:space="preserve">50% от аренды земли остаются в местном бюджете </t>
  </si>
  <si>
    <t>Приложение</t>
  </si>
  <si>
    <t>к Методике</t>
  </si>
  <si>
    <t xml:space="preserve">         Субсидии  по обеспечению сбалансированности бюджетов </t>
  </si>
  <si>
    <t>сельских поселений Новосибирского района в рамках Госпрограммы</t>
  </si>
</sst>
</file>

<file path=xl/styles.xml><?xml version="1.0" encoding="utf-8"?>
<styleSheet xmlns="http://schemas.openxmlformats.org/spreadsheetml/2006/main">
  <numFmts count="10">
    <numFmt numFmtId="43" formatCode="_-* #,##0.00_р_._-;\-* #,##0.00_р_._-;_-* &quot;-&quot;??_р_._-;_-@_-"/>
    <numFmt numFmtId="164" formatCode="_-* #,##0.000_р_._-;\-* #,##0.000_р_._-;_-* &quot;-&quot;??_р_._-;_-@_-"/>
    <numFmt numFmtId="165" formatCode="0.0%"/>
    <numFmt numFmtId="166" formatCode="_-* #,##0.0_р_._-;\-* #,##0.0_р_._-;_-* &quot;-&quot;??_р_._-;_-@_-"/>
    <numFmt numFmtId="167" formatCode="_-* #,##0_р_._-;\-* #,##0_р_._-;_-* &quot;-&quot;??_р_._-;_-@_-"/>
    <numFmt numFmtId="168" formatCode="_-* #,##0.0_р_._-;\-* #,##0.0_р_._-;_-* &quot;-&quot;?_р_._-;_-@_-"/>
    <numFmt numFmtId="169" formatCode="#,##0.0"/>
    <numFmt numFmtId="170" formatCode="0.000"/>
    <numFmt numFmtId="171" formatCode="0.0000"/>
    <numFmt numFmtId="172" formatCode="0.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8"/>
      <name val="Arial Cyr"/>
      <family val="2"/>
      <charset val="204"/>
    </font>
    <font>
      <b/>
      <sz val="8"/>
      <name val="Arial Cyr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Arial Cyr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</font>
    <font>
      <b/>
      <sz val="8"/>
      <name val="Arial"/>
      <family val="2"/>
      <charset val="204"/>
    </font>
    <font>
      <b/>
      <sz val="8"/>
      <name val="Arial Cyr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9">
    <xf numFmtId="0" fontId="0" fillId="0" borderId="0" xfId="0"/>
    <xf numFmtId="166" fontId="5" fillId="0" borderId="1" xfId="1" applyNumberFormat="1" applyFont="1" applyFill="1" applyBorder="1"/>
    <xf numFmtId="164" fontId="3" fillId="0" borderId="1" xfId="1" applyNumberFormat="1" applyFont="1" applyFill="1" applyBorder="1"/>
    <xf numFmtId="166" fontId="4" fillId="0" borderId="1" xfId="1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center"/>
    </xf>
    <xf numFmtId="166" fontId="3" fillId="0" borderId="1" xfId="1" applyNumberFormat="1" applyFont="1" applyFill="1" applyBorder="1"/>
    <xf numFmtId="164" fontId="4" fillId="0" borderId="1" xfId="1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left"/>
    </xf>
    <xf numFmtId="164" fontId="5" fillId="0" borderId="1" xfId="1" applyNumberFormat="1" applyFont="1" applyFill="1" applyBorder="1"/>
    <xf numFmtId="0" fontId="1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8" fontId="14" fillId="0" borderId="1" xfId="4" applyNumberFormat="1" applyFont="1" applyFill="1" applyBorder="1" applyAlignment="1">
      <alignment horizontal="center" vertical="center" wrapText="1"/>
    </xf>
    <xf numFmtId="164" fontId="15" fillId="0" borderId="3" xfId="4" applyNumberFormat="1" applyFont="1" applyFill="1" applyBorder="1"/>
    <xf numFmtId="167" fontId="15" fillId="0" borderId="3" xfId="4" applyNumberFormat="1" applyFont="1" applyFill="1" applyBorder="1"/>
    <xf numFmtId="166" fontId="16" fillId="0" borderId="1" xfId="4" applyNumberFormat="1" applyFont="1" applyFill="1" applyBorder="1"/>
    <xf numFmtId="166" fontId="10" fillId="0" borderId="1" xfId="4" applyNumberFormat="1" applyFont="1" applyFill="1" applyBorder="1"/>
    <xf numFmtId="164" fontId="5" fillId="0" borderId="1" xfId="4" applyNumberFormat="1" applyFont="1" applyFill="1" applyBorder="1"/>
    <xf numFmtId="0" fontId="11" fillId="0" borderId="1" xfId="0" applyFont="1" applyFill="1" applyBorder="1"/>
    <xf numFmtId="164" fontId="4" fillId="0" borderId="1" xfId="4" applyNumberFormat="1" applyFont="1" applyFill="1" applyBorder="1" applyAlignment="1">
      <alignment horizontal="center"/>
    </xf>
    <xf numFmtId="164" fontId="9" fillId="0" borderId="3" xfId="4" applyNumberFormat="1" applyFont="1" applyFill="1" applyBorder="1" applyAlignment="1">
      <alignment horizontal="left"/>
    </xf>
    <xf numFmtId="167" fontId="5" fillId="0" borderId="3" xfId="4" applyNumberFormat="1" applyFont="1" applyFill="1" applyBorder="1"/>
    <xf numFmtId="166" fontId="5" fillId="0" borderId="1" xfId="4" applyNumberFormat="1" applyFont="1" applyFill="1" applyBorder="1"/>
    <xf numFmtId="165" fontId="5" fillId="0" borderId="1" xfId="5" applyNumberFormat="1" applyFont="1" applyFill="1" applyBorder="1"/>
    <xf numFmtId="166" fontId="5" fillId="0" borderId="1" xfId="5" applyNumberFormat="1" applyFont="1" applyFill="1" applyBorder="1"/>
    <xf numFmtId="164" fontId="5" fillId="0" borderId="1" xfId="4" applyNumberFormat="1" applyFont="1" applyFill="1" applyBorder="1" applyAlignment="1">
      <alignment horizontal="center"/>
    </xf>
    <xf numFmtId="166" fontId="4" fillId="0" borderId="1" xfId="4" applyNumberFormat="1" applyFont="1" applyFill="1" applyBorder="1" applyAlignment="1">
      <alignment horizontal="center"/>
    </xf>
    <xf numFmtId="166" fontId="11" fillId="0" borderId="1" xfId="0" applyNumberFormat="1" applyFont="1" applyFill="1" applyBorder="1"/>
    <xf numFmtId="164" fontId="5" fillId="0" borderId="3" xfId="4" applyNumberFormat="1" applyFont="1" applyFill="1" applyBorder="1"/>
    <xf numFmtId="164" fontId="17" fillId="0" borderId="1" xfId="4" applyNumberFormat="1" applyFont="1" applyFill="1" applyBorder="1"/>
    <xf numFmtId="166" fontId="17" fillId="0" borderId="1" xfId="4" applyNumberFormat="1" applyFont="1" applyFill="1" applyBorder="1"/>
    <xf numFmtId="164" fontId="4" fillId="0" borderId="1" xfId="4" applyNumberFormat="1" applyFont="1" applyFill="1" applyBorder="1"/>
    <xf numFmtId="169" fontId="4" fillId="0" borderId="1" xfId="4" applyNumberFormat="1" applyFont="1" applyFill="1" applyBorder="1"/>
    <xf numFmtId="164" fontId="5" fillId="0" borderId="1" xfId="4" applyNumberFormat="1" applyFont="1" applyFill="1" applyBorder="1" applyAlignment="1"/>
    <xf numFmtId="167" fontId="5" fillId="0" borderId="1" xfId="4" applyNumberFormat="1" applyFont="1" applyFill="1" applyBorder="1" applyAlignment="1"/>
    <xf numFmtId="167" fontId="5" fillId="0" borderId="1" xfId="4" applyNumberFormat="1" applyFont="1" applyFill="1" applyBorder="1" applyAlignment="1">
      <alignment horizontal="center" vertical="center"/>
    </xf>
    <xf numFmtId="0" fontId="11" fillId="0" borderId="2" xfId="0" applyFont="1" applyBorder="1"/>
    <xf numFmtId="0" fontId="11" fillId="0" borderId="5" xfId="0" applyFont="1" applyBorder="1"/>
    <xf numFmtId="0" fontId="11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164" fontId="9" fillId="2" borderId="3" xfId="4" applyNumberFormat="1" applyFont="1" applyFill="1" applyBorder="1" applyAlignment="1">
      <alignment horizontal="left"/>
    </xf>
    <xf numFmtId="167" fontId="5" fillId="2" borderId="3" xfId="4" applyNumberFormat="1" applyFont="1" applyFill="1" applyBorder="1"/>
    <xf numFmtId="166" fontId="5" fillId="2" borderId="1" xfId="4" applyNumberFormat="1" applyFont="1" applyFill="1" applyBorder="1"/>
    <xf numFmtId="165" fontId="5" fillId="2" borderId="1" xfId="5" applyNumberFormat="1" applyFont="1" applyFill="1" applyBorder="1"/>
    <xf numFmtId="166" fontId="5" fillId="2" borderId="1" xfId="5" applyNumberFormat="1" applyFont="1" applyFill="1" applyBorder="1"/>
    <xf numFmtId="164" fontId="5" fillId="2" borderId="1" xfId="4" applyNumberFormat="1" applyFont="1" applyFill="1" applyBorder="1"/>
    <xf numFmtId="0" fontId="11" fillId="2" borderId="1" xfId="0" applyFont="1" applyFill="1" applyBorder="1"/>
    <xf numFmtId="164" fontId="5" fillId="2" borderId="1" xfId="4" applyNumberFormat="1" applyFont="1" applyFill="1" applyBorder="1" applyAlignment="1">
      <alignment horizontal="center"/>
    </xf>
    <xf numFmtId="164" fontId="4" fillId="2" borderId="1" xfId="4" applyNumberFormat="1" applyFont="1" applyFill="1" applyBorder="1" applyAlignment="1">
      <alignment horizontal="center"/>
    </xf>
    <xf numFmtId="166" fontId="4" fillId="2" borderId="1" xfId="4" applyNumberFormat="1" applyFont="1" applyFill="1" applyBorder="1" applyAlignment="1">
      <alignment horizontal="center"/>
    </xf>
    <xf numFmtId="166" fontId="11" fillId="2" borderId="1" xfId="0" applyNumberFormat="1" applyFont="1" applyFill="1" applyBorder="1"/>
    <xf numFmtId="166" fontId="10" fillId="2" borderId="1" xfId="4" applyNumberFormat="1" applyFont="1" applyFill="1" applyBorder="1"/>
    <xf numFmtId="164" fontId="9" fillId="3" borderId="3" xfId="4" applyNumberFormat="1" applyFont="1" applyFill="1" applyBorder="1" applyAlignment="1">
      <alignment horizontal="left"/>
    </xf>
    <xf numFmtId="167" fontId="5" fillId="3" borderId="3" xfId="4" applyNumberFormat="1" applyFont="1" applyFill="1" applyBorder="1"/>
    <xf numFmtId="166" fontId="5" fillId="3" borderId="1" xfId="4" applyNumberFormat="1" applyFont="1" applyFill="1" applyBorder="1"/>
    <xf numFmtId="165" fontId="5" fillId="3" borderId="1" xfId="5" applyNumberFormat="1" applyFont="1" applyFill="1" applyBorder="1"/>
    <xf numFmtId="166" fontId="5" fillId="3" borderId="1" xfId="5" applyNumberFormat="1" applyFont="1" applyFill="1" applyBorder="1"/>
    <xf numFmtId="164" fontId="5" fillId="3" borderId="1" xfId="4" applyNumberFormat="1" applyFont="1" applyFill="1" applyBorder="1"/>
    <xf numFmtId="0" fontId="11" fillId="3" borderId="1" xfId="0" applyFont="1" applyFill="1" applyBorder="1"/>
    <xf numFmtId="164" fontId="5" fillId="3" borderId="1" xfId="4" applyNumberFormat="1" applyFont="1" applyFill="1" applyBorder="1" applyAlignment="1">
      <alignment horizontal="center"/>
    </xf>
    <xf numFmtId="164" fontId="4" fillId="3" borderId="1" xfId="4" applyNumberFormat="1" applyFont="1" applyFill="1" applyBorder="1" applyAlignment="1">
      <alignment horizontal="center"/>
    </xf>
    <xf numFmtId="166" fontId="4" fillId="3" borderId="1" xfId="4" applyNumberFormat="1" applyFont="1" applyFill="1" applyBorder="1" applyAlignment="1">
      <alignment horizontal="center"/>
    </xf>
    <xf numFmtId="166" fontId="11" fillId="3" borderId="1" xfId="0" applyNumberFormat="1" applyFont="1" applyFill="1" applyBorder="1"/>
    <xf numFmtId="166" fontId="10" fillId="3" borderId="1" xfId="4" applyNumberFormat="1" applyFont="1" applyFill="1" applyBorder="1"/>
    <xf numFmtId="0" fontId="11" fillId="0" borderId="7" xfId="0" applyFont="1" applyBorder="1"/>
    <xf numFmtId="0" fontId="11" fillId="0" borderId="9" xfId="0" applyFont="1" applyBorder="1"/>
    <xf numFmtId="0" fontId="11" fillId="0" borderId="10" xfId="0" applyFont="1" applyBorder="1"/>
    <xf numFmtId="0" fontId="11" fillId="0" borderId="1" xfId="0" applyFont="1" applyBorder="1"/>
    <xf numFmtId="0" fontId="11" fillId="0" borderId="3" xfId="0" applyFont="1" applyBorder="1"/>
    <xf numFmtId="0" fontId="11" fillId="0" borderId="8" xfId="0" applyFont="1" applyBorder="1"/>
    <xf numFmtId="170" fontId="11" fillId="0" borderId="0" xfId="0" applyNumberFormat="1" applyFont="1"/>
    <xf numFmtId="0" fontId="0" fillId="0" borderId="2" xfId="0" applyBorder="1"/>
    <xf numFmtId="0" fontId="0" fillId="0" borderId="6" xfId="0" applyBorder="1"/>
    <xf numFmtId="0" fontId="0" fillId="0" borderId="5" xfId="0" applyBorder="1"/>
    <xf numFmtId="168" fontId="0" fillId="0" borderId="0" xfId="0" applyNumberFormat="1"/>
    <xf numFmtId="43" fontId="0" fillId="0" borderId="1" xfId="4" applyFont="1" applyBorder="1"/>
    <xf numFmtId="168" fontId="0" fillId="0" borderId="1" xfId="0" applyNumberFormat="1" applyBorder="1"/>
    <xf numFmtId="164" fontId="5" fillId="0" borderId="0" xfId="4" applyNumberFormat="1" applyFont="1" applyFill="1" applyBorder="1" applyAlignment="1"/>
    <xf numFmtId="0" fontId="0" fillId="0" borderId="0" xfId="0" applyBorder="1"/>
    <xf numFmtId="167" fontId="5" fillId="0" borderId="0" xfId="4" applyNumberFormat="1" applyFont="1" applyFill="1" applyBorder="1" applyAlignment="1"/>
    <xf numFmtId="0" fontId="11" fillId="0" borderId="0" xfId="0" applyFont="1" applyBorder="1"/>
    <xf numFmtId="166" fontId="4" fillId="2" borderId="1" xfId="1" applyNumberFormat="1" applyFont="1" applyFill="1" applyBorder="1" applyAlignment="1">
      <alignment horizontal="center"/>
    </xf>
    <xf numFmtId="168" fontId="0" fillId="2" borderId="1" xfId="0" applyNumberFormat="1" applyFill="1" applyBorder="1"/>
    <xf numFmtId="164" fontId="5" fillId="2" borderId="3" xfId="4" applyNumberFormat="1" applyFont="1" applyFill="1" applyBorder="1"/>
    <xf numFmtId="0" fontId="0" fillId="0" borderId="6" xfId="0" applyFill="1" applyBorder="1"/>
    <xf numFmtId="164" fontId="15" fillId="0" borderId="9" xfId="4" applyNumberFormat="1" applyFont="1" applyFill="1" applyBorder="1"/>
    <xf numFmtId="167" fontId="5" fillId="0" borderId="0" xfId="4" applyNumberFormat="1" applyFont="1" applyFill="1" applyBorder="1" applyAlignment="1">
      <alignment horizontal="center" vertical="center"/>
    </xf>
    <xf numFmtId="43" fontId="0" fillId="0" borderId="3" xfId="0" applyNumberFormat="1" applyBorder="1"/>
    <xf numFmtId="43" fontId="0" fillId="2" borderId="3" xfId="0" applyNumberFormat="1" applyFill="1" applyBorder="1"/>
    <xf numFmtId="167" fontId="0" fillId="0" borderId="1" xfId="0" applyNumberFormat="1" applyBorder="1"/>
    <xf numFmtId="167" fontId="5" fillId="0" borderId="1" xfId="4" applyNumberFormat="1" applyFont="1" applyFill="1" applyBorder="1"/>
    <xf numFmtId="167" fontId="15" fillId="0" borderId="1" xfId="4" applyNumberFormat="1" applyFont="1" applyFill="1" applyBorder="1"/>
    <xf numFmtId="167" fontId="5" fillId="2" borderId="1" xfId="4" applyNumberFormat="1" applyFont="1" applyFill="1" applyBorder="1"/>
    <xf numFmtId="0" fontId="10" fillId="0" borderId="9" xfId="0" applyFont="1" applyFill="1" applyBorder="1" applyAlignment="1">
      <alignment horizontal="center" vertical="center" wrapText="1"/>
    </xf>
    <xf numFmtId="0" fontId="0" fillId="0" borderId="5" xfId="0" applyFill="1" applyBorder="1"/>
    <xf numFmtId="43" fontId="0" fillId="0" borderId="1" xfId="4" applyFont="1" applyFill="1" applyBorder="1"/>
    <xf numFmtId="0" fontId="0" fillId="0" borderId="1" xfId="0" applyBorder="1"/>
    <xf numFmtId="164" fontId="9" fillId="4" borderId="3" xfId="4" applyNumberFormat="1" applyFont="1" applyFill="1" applyBorder="1" applyAlignment="1">
      <alignment horizontal="left"/>
    </xf>
    <xf numFmtId="166" fontId="4" fillId="4" borderId="1" xfId="1" applyNumberFormat="1" applyFont="1" applyFill="1" applyBorder="1" applyAlignment="1">
      <alignment horizontal="center"/>
    </xf>
    <xf numFmtId="166" fontId="5" fillId="4" borderId="1" xfId="4" applyNumberFormat="1" applyFont="1" applyFill="1" applyBorder="1"/>
    <xf numFmtId="166" fontId="10" fillId="4" borderId="1" xfId="4" applyNumberFormat="1" applyFont="1" applyFill="1" applyBorder="1"/>
    <xf numFmtId="168" fontId="0" fillId="4" borderId="1" xfId="0" applyNumberFormat="1" applyFill="1" applyBorder="1"/>
    <xf numFmtId="43" fontId="0" fillId="4" borderId="3" xfId="0" applyNumberFormat="1" applyFill="1" applyBorder="1"/>
    <xf numFmtId="167" fontId="0" fillId="4" borderId="1" xfId="0" applyNumberFormat="1" applyFill="1" applyBorder="1"/>
    <xf numFmtId="167" fontId="5" fillId="4" borderId="1" xfId="4" applyNumberFormat="1" applyFont="1" applyFill="1" applyBorder="1"/>
    <xf numFmtId="167" fontId="0" fillId="2" borderId="1" xfId="0" applyNumberFormat="1" applyFill="1" applyBorder="1"/>
    <xf numFmtId="0" fontId="0" fillId="2" borderId="1" xfId="0" applyFill="1" applyBorder="1"/>
    <xf numFmtId="0" fontId="0" fillId="0" borderId="8" xfId="0" applyBorder="1"/>
    <xf numFmtId="0" fontId="0" fillId="0" borderId="3" xfId="0" applyBorder="1"/>
    <xf numFmtId="0" fontId="10" fillId="0" borderId="9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43" fontId="0" fillId="0" borderId="1" xfId="0" applyNumberFormat="1" applyBorder="1"/>
    <xf numFmtId="0" fontId="0" fillId="0" borderId="6" xfId="0" applyBorder="1" applyAlignment="1">
      <alignment horizontal="center"/>
    </xf>
    <xf numFmtId="0" fontId="0" fillId="0" borderId="5" xfId="0" applyFill="1" applyBorder="1" applyAlignment="1">
      <alignment horizontal="center"/>
    </xf>
    <xf numFmtId="43" fontId="19" fillId="0" borderId="1" xfId="0" applyNumberFormat="1" applyFont="1" applyBorder="1"/>
    <xf numFmtId="172" fontId="0" fillId="0" borderId="1" xfId="0" applyNumberFormat="1" applyBorder="1"/>
    <xf numFmtId="171" fontId="0" fillId="0" borderId="1" xfId="0" applyNumberFormat="1" applyBorder="1"/>
    <xf numFmtId="164" fontId="5" fillId="4" borderId="3" xfId="4" applyNumberFormat="1" applyFont="1" applyFill="1" applyBorder="1"/>
    <xf numFmtId="2" fontId="0" fillId="0" borderId="1" xfId="0" applyNumberFormat="1" applyBorder="1"/>
    <xf numFmtId="2" fontId="0" fillId="0" borderId="0" xfId="0" applyNumberFormat="1"/>
    <xf numFmtId="0" fontId="0" fillId="0" borderId="3" xfId="0" applyFill="1" applyBorder="1" applyAlignment="1">
      <alignment horizontal="center"/>
    </xf>
    <xf numFmtId="172" fontId="0" fillId="0" borderId="3" xfId="0" applyNumberFormat="1" applyBorder="1"/>
    <xf numFmtId="167" fontId="0" fillId="0" borderId="1" xfId="4" applyNumberFormat="1" applyFont="1" applyBorder="1"/>
    <xf numFmtId="171" fontId="0" fillId="0" borderId="3" xfId="0" applyNumberFormat="1" applyBorder="1"/>
    <xf numFmtId="0" fontId="19" fillId="0" borderId="2" xfId="0" applyFont="1" applyBorder="1"/>
    <xf numFmtId="0" fontId="19" fillId="0" borderId="6" xfId="0" applyFont="1" applyBorder="1" applyAlignment="1">
      <alignment horizontal="center"/>
    </xf>
    <xf numFmtId="0" fontId="19" fillId="0" borderId="6" xfId="0" applyFont="1" applyFill="1" applyBorder="1"/>
    <xf numFmtId="0" fontId="19" fillId="0" borderId="5" xfId="0" applyFont="1" applyFill="1" applyBorder="1" applyAlignment="1">
      <alignment horizontal="center"/>
    </xf>
    <xf numFmtId="0" fontId="19" fillId="0" borderId="5" xfId="0" applyFont="1" applyFill="1" applyBorder="1"/>
    <xf numFmtId="0" fontId="19" fillId="0" borderId="1" xfId="0" applyFont="1" applyFill="1" applyBorder="1" applyAlignment="1">
      <alignment horizontal="center"/>
    </xf>
    <xf numFmtId="0" fontId="19" fillId="0" borderId="1" xfId="0" applyFont="1" applyBorder="1"/>
    <xf numFmtId="43" fontId="19" fillId="0" borderId="1" xfId="4" applyFont="1" applyBorder="1"/>
    <xf numFmtId="167" fontId="19" fillId="0" borderId="1" xfId="4" applyNumberFormat="1" applyFont="1" applyBorder="1"/>
    <xf numFmtId="167" fontId="19" fillId="0" borderId="1" xfId="4" applyNumberFormat="1" applyFont="1" applyFill="1" applyBorder="1"/>
    <xf numFmtId="167" fontId="19" fillId="0" borderId="1" xfId="0" applyNumberFormat="1" applyFont="1" applyBorder="1"/>
    <xf numFmtId="0" fontId="20" fillId="0" borderId="0" xfId="0" applyFont="1" applyAlignment="1"/>
    <xf numFmtId="0" fontId="10" fillId="0" borderId="9" xfId="0" applyFont="1" applyFill="1" applyBorder="1" applyAlignment="1">
      <alignment horizontal="center" vertical="center" wrapText="1"/>
    </xf>
    <xf numFmtId="43" fontId="0" fillId="0" borderId="0" xfId="0" applyNumberFormat="1"/>
    <xf numFmtId="0" fontId="0" fillId="0" borderId="0" xfId="0" applyAlignment="1">
      <alignment horizontal="center"/>
    </xf>
    <xf numFmtId="2" fontId="0" fillId="3" borderId="0" xfId="0" applyNumberFormat="1" applyFill="1"/>
    <xf numFmtId="2" fontId="0" fillId="3" borderId="1" xfId="0" applyNumberFormat="1" applyFill="1" applyBorder="1"/>
    <xf numFmtId="0" fontId="0" fillId="3" borderId="1" xfId="0" applyFill="1" applyBorder="1"/>
    <xf numFmtId="2" fontId="0" fillId="2" borderId="1" xfId="0" applyNumberFormat="1" applyFill="1" applyBorder="1"/>
    <xf numFmtId="2" fontId="0" fillId="4" borderId="1" xfId="0" applyNumberFormat="1" applyFill="1" applyBorder="1"/>
    <xf numFmtId="0" fontId="10" fillId="0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7" fontId="0" fillId="2" borderId="1" xfId="4" applyNumberFormat="1" applyFont="1" applyFill="1" applyBorder="1"/>
    <xf numFmtId="43" fontId="0" fillId="2" borderId="1" xfId="0" applyNumberFormat="1" applyFill="1" applyBorder="1"/>
    <xf numFmtId="172" fontId="0" fillId="2" borderId="3" xfId="0" applyNumberFormat="1" applyFill="1" applyBorder="1"/>
    <xf numFmtId="167" fontId="19" fillId="2" borderId="1" xfId="4" applyNumberFormat="1" applyFont="1" applyFill="1" applyBorder="1"/>
    <xf numFmtId="0" fontId="19" fillId="2" borderId="1" xfId="0" applyFont="1" applyFill="1" applyBorder="1"/>
    <xf numFmtId="172" fontId="0" fillId="2" borderId="1" xfId="0" applyNumberFormat="1" applyFill="1" applyBorder="1"/>
    <xf numFmtId="43" fontId="19" fillId="2" borderId="1" xfId="4" applyFont="1" applyFill="1" applyBorder="1"/>
    <xf numFmtId="0" fontId="0" fillId="0" borderId="5" xfId="0" applyBorder="1" applyAlignment="1">
      <alignment horizontal="center"/>
    </xf>
    <xf numFmtId="1" fontId="0" fillId="0" borderId="1" xfId="0" applyNumberFormat="1" applyBorder="1"/>
    <xf numFmtId="1" fontId="0" fillId="2" borderId="1" xfId="0" applyNumberFormat="1" applyFill="1" applyBorder="1"/>
    <xf numFmtId="1" fontId="22" fillId="0" borderId="1" xfId="0" applyNumberFormat="1" applyFont="1" applyBorder="1"/>
    <xf numFmtId="1" fontId="22" fillId="4" borderId="1" xfId="0" applyNumberFormat="1" applyFont="1" applyFill="1" applyBorder="1"/>
    <xf numFmtId="2" fontId="0" fillId="0" borderId="5" xfId="0" applyNumberFormat="1" applyBorder="1" applyAlignment="1">
      <alignment horizontal="center"/>
    </xf>
    <xf numFmtId="0" fontId="0" fillId="4" borderId="0" xfId="0" applyFill="1"/>
    <xf numFmtId="0" fontId="21" fillId="5" borderId="1" xfId="0" applyFont="1" applyFill="1" applyBorder="1"/>
    <xf numFmtId="0" fontId="21" fillId="4" borderId="1" xfId="0" applyFont="1" applyFill="1" applyBorder="1"/>
    <xf numFmtId="43" fontId="0" fillId="2" borderId="1" xfId="4" applyFont="1" applyFill="1" applyBorder="1"/>
    <xf numFmtId="0" fontId="10" fillId="0" borderId="9" xfId="0" applyFont="1" applyFill="1" applyBorder="1" applyAlignment="1">
      <alignment horizontal="center" vertical="center" wrapText="1"/>
    </xf>
    <xf numFmtId="0" fontId="23" fillId="0" borderId="2" xfId="0" applyFont="1" applyBorder="1"/>
    <xf numFmtId="0" fontId="23" fillId="0" borderId="2" xfId="0" applyFont="1" applyFill="1" applyBorder="1"/>
    <xf numFmtId="0" fontId="24" fillId="0" borderId="2" xfId="0" applyFont="1" applyBorder="1"/>
    <xf numFmtId="0" fontId="23" fillId="0" borderId="6" xfId="0" applyFont="1" applyBorder="1"/>
    <xf numFmtId="0" fontId="23" fillId="0" borderId="6" xfId="0" applyFont="1" applyFill="1" applyBorder="1"/>
    <xf numFmtId="0" fontId="23" fillId="0" borderId="6" xfId="0" applyFont="1" applyBorder="1" applyAlignment="1">
      <alignment horizontal="center"/>
    </xf>
    <xf numFmtId="0" fontId="24" fillId="0" borderId="6" xfId="0" applyFont="1" applyFill="1" applyBorder="1"/>
    <xf numFmtId="0" fontId="23" fillId="0" borderId="5" xfId="0" applyFont="1" applyBorder="1"/>
    <xf numFmtId="0" fontId="23" fillId="0" borderId="5" xfId="0" applyFont="1" applyFill="1" applyBorder="1" applyAlignment="1">
      <alignment horizontal="center"/>
    </xf>
    <xf numFmtId="0" fontId="24" fillId="0" borderId="5" xfId="0" applyFont="1" applyFill="1" applyBorder="1"/>
    <xf numFmtId="0" fontId="23" fillId="0" borderId="1" xfId="0" applyFont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4" fillId="0" borderId="1" xfId="0" applyFont="1" applyBorder="1"/>
    <xf numFmtId="0" fontId="23" fillId="0" borderId="1" xfId="0" applyFont="1" applyBorder="1"/>
    <xf numFmtId="0" fontId="23" fillId="0" borderId="3" xfId="0" applyFont="1" applyBorder="1"/>
    <xf numFmtId="167" fontId="23" fillId="0" borderId="1" xfId="4" applyNumberFormat="1" applyFont="1" applyBorder="1"/>
    <xf numFmtId="167" fontId="23" fillId="0" borderId="1" xfId="0" applyNumberFormat="1" applyFont="1" applyBorder="1"/>
    <xf numFmtId="43" fontId="23" fillId="0" borderId="1" xfId="0" applyNumberFormat="1" applyFont="1" applyBorder="1"/>
    <xf numFmtId="172" fontId="23" fillId="0" borderId="3" xfId="0" applyNumberFormat="1" applyFont="1" applyBorder="1"/>
    <xf numFmtId="167" fontId="24" fillId="0" borderId="1" xfId="0" applyNumberFormat="1" applyFont="1" applyBorder="1"/>
    <xf numFmtId="0" fontId="23" fillId="0" borderId="0" xfId="0" applyFont="1"/>
    <xf numFmtId="171" fontId="23" fillId="0" borderId="3" xfId="0" applyNumberFormat="1" applyFont="1" applyBorder="1"/>
    <xf numFmtId="167" fontId="25" fillId="0" borderId="1" xfId="4" applyNumberFormat="1" applyFont="1" applyBorder="1"/>
    <xf numFmtId="43" fontId="25" fillId="0" borderId="1" xfId="4" applyFont="1" applyBorder="1"/>
    <xf numFmtId="167" fontId="25" fillId="0" borderId="1" xfId="4" applyNumberFormat="1" applyFont="1" applyFill="1" applyBorder="1"/>
    <xf numFmtId="167" fontId="11" fillId="0" borderId="1" xfId="4" applyNumberFormat="1" applyFont="1" applyBorder="1"/>
    <xf numFmtId="167" fontId="11" fillId="0" borderId="1" xfId="0" applyNumberFormat="1" applyFont="1" applyBorder="1"/>
    <xf numFmtId="43" fontId="11" fillId="0" borderId="1" xfId="0" applyNumberFormat="1" applyFont="1" applyBorder="1"/>
    <xf numFmtId="43" fontId="11" fillId="0" borderId="1" xfId="4" applyFont="1" applyBorder="1"/>
    <xf numFmtId="0" fontId="24" fillId="2" borderId="2" xfId="0" applyFont="1" applyFill="1" applyBorder="1"/>
    <xf numFmtId="0" fontId="24" fillId="2" borderId="6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4" fillId="2" borderId="1" xfId="0" applyFont="1" applyFill="1" applyBorder="1"/>
    <xf numFmtId="167" fontId="24" fillId="2" borderId="1" xfId="4" applyNumberFormat="1" applyFont="1" applyFill="1" applyBorder="1"/>
    <xf numFmtId="2" fontId="23" fillId="2" borderId="1" xfId="0" applyNumberFormat="1" applyFont="1" applyFill="1" applyBorder="1"/>
    <xf numFmtId="0" fontId="23" fillId="2" borderId="1" xfId="0" applyFont="1" applyFill="1" applyBorder="1"/>
    <xf numFmtId="0" fontId="23" fillId="2" borderId="2" xfId="0" applyFont="1" applyFill="1" applyBorder="1"/>
    <xf numFmtId="0" fontId="23" fillId="2" borderId="6" xfId="0" applyFont="1" applyFill="1" applyBorder="1"/>
    <xf numFmtId="0" fontId="23" fillId="2" borderId="5" xfId="0" applyFont="1" applyFill="1" applyBorder="1"/>
    <xf numFmtId="167" fontId="23" fillId="2" borderId="1" xfId="0" applyNumberFormat="1" applyFont="1" applyFill="1" applyBorder="1"/>
    <xf numFmtId="0" fontId="10" fillId="0" borderId="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167" fontId="0" fillId="0" borderId="0" xfId="0" applyNumberFormat="1"/>
    <xf numFmtId="0" fontId="0" fillId="2" borderId="2" xfId="0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0" xfId="0" applyFill="1"/>
    <xf numFmtId="167" fontId="0" fillId="2" borderId="0" xfId="0" applyNumberFormat="1" applyFill="1"/>
    <xf numFmtId="2" fontId="23" fillId="0" borderId="1" xfId="0" applyNumberFormat="1" applyFont="1" applyBorder="1"/>
    <xf numFmtId="0" fontId="24" fillId="4" borderId="2" xfId="0" applyFont="1" applyFill="1" applyBorder="1"/>
    <xf numFmtId="0" fontId="23" fillId="4" borderId="2" xfId="0" applyFont="1" applyFill="1" applyBorder="1"/>
    <xf numFmtId="0" fontId="24" fillId="4" borderId="6" xfId="0" applyFont="1" applyFill="1" applyBorder="1" applyAlignment="1">
      <alignment horizontal="center"/>
    </xf>
    <xf numFmtId="0" fontId="24" fillId="4" borderId="6" xfId="0" applyFont="1" applyFill="1" applyBorder="1"/>
    <xf numFmtId="0" fontId="23" fillId="4" borderId="6" xfId="0" applyFont="1" applyFill="1" applyBorder="1"/>
    <xf numFmtId="0" fontId="0" fillId="4" borderId="6" xfId="0" applyFill="1" applyBorder="1"/>
    <xf numFmtId="0" fontId="24" fillId="4" borderId="5" xfId="0" applyFont="1" applyFill="1" applyBorder="1" applyAlignment="1">
      <alignment horizontal="center"/>
    </xf>
    <xf numFmtId="0" fontId="24" fillId="4" borderId="5" xfId="0" applyFont="1" applyFill="1" applyBorder="1"/>
    <xf numFmtId="0" fontId="23" fillId="4" borderId="5" xfId="0" applyFont="1" applyFill="1" applyBorder="1"/>
    <xf numFmtId="0" fontId="24" fillId="4" borderId="1" xfId="0" applyFont="1" applyFill="1" applyBorder="1" applyAlignment="1">
      <alignment horizontal="center"/>
    </xf>
    <xf numFmtId="0" fontId="24" fillId="4" borderId="1" xfId="0" applyFont="1" applyFill="1" applyBorder="1"/>
    <xf numFmtId="0" fontId="23" fillId="4" borderId="1" xfId="0" applyFont="1" applyFill="1" applyBorder="1"/>
    <xf numFmtId="0" fontId="0" fillId="4" borderId="1" xfId="0" applyFill="1" applyBorder="1"/>
    <xf numFmtId="167" fontId="24" fillId="4" borderId="1" xfId="4" applyNumberFormat="1" applyFont="1" applyFill="1" applyBorder="1"/>
    <xf numFmtId="167" fontId="23" fillId="4" borderId="1" xfId="4" applyNumberFormat="1" applyFont="1" applyFill="1" applyBorder="1"/>
    <xf numFmtId="0" fontId="0" fillId="4" borderId="1" xfId="0" applyFill="1" applyBorder="1" applyAlignment="1">
      <alignment horizontal="center"/>
    </xf>
    <xf numFmtId="167" fontId="23" fillId="4" borderId="1" xfId="0" applyNumberFormat="1" applyFont="1" applyFill="1" applyBorder="1"/>
    <xf numFmtId="43" fontId="0" fillId="4" borderId="1" xfId="4" applyFont="1" applyFill="1" applyBorder="1"/>
    <xf numFmtId="167" fontId="25" fillId="4" borderId="1" xfId="4" applyNumberFormat="1" applyFont="1" applyFill="1" applyBorder="1"/>
    <xf numFmtId="167" fontId="0" fillId="4" borderId="1" xfId="4" applyNumberFormat="1" applyFont="1" applyFill="1" applyBorder="1"/>
    <xf numFmtId="43" fontId="25" fillId="4" borderId="1" xfId="4" applyFont="1" applyFill="1" applyBorder="1"/>
    <xf numFmtId="167" fontId="11" fillId="4" borderId="1" xfId="4" applyNumberFormat="1" applyFont="1" applyFill="1" applyBorder="1"/>
    <xf numFmtId="167" fontId="0" fillId="4" borderId="1" xfId="0" applyNumberFormat="1" applyFont="1" applyFill="1" applyBorder="1"/>
    <xf numFmtId="2" fontId="23" fillId="4" borderId="1" xfId="0" applyNumberFormat="1" applyFont="1" applyFill="1" applyBorder="1"/>
    <xf numFmtId="167" fontId="1" fillId="4" borderId="1" xfId="4" applyNumberFormat="1" applyFont="1" applyFill="1" applyBorder="1"/>
    <xf numFmtId="2" fontId="1" fillId="4" borderId="1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168" fontId="12" fillId="0" borderId="5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6">
    <cellStyle name="Обычный" xfId="0" builtinId="0"/>
    <cellStyle name="Обычный 2" xfId="3"/>
    <cellStyle name="Процентный" xfId="5" builtinId="5"/>
    <cellStyle name="Финансовый" xfId="4" builtinId="3"/>
    <cellStyle name="Финансовый 2" xfId="1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3"/>
  <sheetViews>
    <sheetView workbookViewId="0">
      <selection activeCell="L5" sqref="L5:L23"/>
    </sheetView>
  </sheetViews>
  <sheetFormatPr defaultRowHeight="15"/>
  <cols>
    <col min="1" max="1" width="17.7109375" customWidth="1"/>
    <col min="2" max="2" width="11.28515625" customWidth="1"/>
    <col min="3" max="3" width="12.140625" customWidth="1"/>
    <col min="4" max="4" width="10.140625" customWidth="1"/>
    <col min="5" max="5" width="11.5703125" customWidth="1"/>
    <col min="6" max="6" width="10.85546875" customWidth="1"/>
    <col min="7" max="7" width="12.85546875" customWidth="1"/>
    <col min="8" max="8" width="13.5703125" customWidth="1"/>
    <col min="9" max="9" width="11.28515625" customWidth="1"/>
    <col min="10" max="10" width="7.85546875" customWidth="1"/>
    <col min="11" max="11" width="10.28515625" customWidth="1"/>
    <col min="12" max="12" width="11.28515625" customWidth="1"/>
    <col min="13" max="13" width="10.140625" customWidth="1"/>
    <col min="14" max="14" width="0.140625" customWidth="1"/>
    <col min="15" max="15" width="7.42578125" hidden="1" customWidth="1"/>
    <col min="16" max="16" width="7" hidden="1" customWidth="1"/>
    <col min="17" max="17" width="10.7109375" customWidth="1"/>
  </cols>
  <sheetData>
    <row r="1" spans="1:17">
      <c r="B1" s="245" t="s">
        <v>20</v>
      </c>
      <c r="C1" s="251" t="s">
        <v>21</v>
      </c>
      <c r="D1" s="251"/>
      <c r="E1" s="245" t="s">
        <v>22</v>
      </c>
      <c r="F1" s="252" t="s">
        <v>23</v>
      </c>
      <c r="G1" s="253"/>
      <c r="H1" s="253"/>
      <c r="I1" s="253"/>
      <c r="J1" s="254" t="s">
        <v>24</v>
      </c>
      <c r="K1" s="248" t="s">
        <v>25</v>
      </c>
      <c r="L1" s="248" t="s">
        <v>26</v>
      </c>
      <c r="M1" s="245" t="s">
        <v>27</v>
      </c>
      <c r="N1" s="245" t="s">
        <v>28</v>
      </c>
      <c r="O1" s="245" t="s">
        <v>29</v>
      </c>
      <c r="P1" s="245" t="s">
        <v>30</v>
      </c>
      <c r="Q1" s="245" t="s">
        <v>31</v>
      </c>
    </row>
    <row r="2" spans="1:17">
      <c r="B2" s="246"/>
      <c r="C2" s="255" t="s">
        <v>32</v>
      </c>
      <c r="D2" s="255" t="s">
        <v>33</v>
      </c>
      <c r="E2" s="246"/>
      <c r="F2" s="248" t="s">
        <v>34</v>
      </c>
      <c r="G2" s="248" t="s">
        <v>35</v>
      </c>
      <c r="H2" s="248" t="s">
        <v>36</v>
      </c>
      <c r="I2" s="248" t="s">
        <v>37</v>
      </c>
      <c r="J2" s="254"/>
      <c r="K2" s="250"/>
      <c r="L2" s="250"/>
      <c r="M2" s="246"/>
      <c r="N2" s="246"/>
      <c r="O2" s="246"/>
      <c r="P2" s="246"/>
      <c r="Q2" s="246"/>
    </row>
    <row r="3" spans="1:17" ht="50.25" customHeight="1">
      <c r="B3" s="247"/>
      <c r="C3" s="256"/>
      <c r="D3" s="256"/>
      <c r="E3" s="247"/>
      <c r="F3" s="249"/>
      <c r="G3" s="249"/>
      <c r="H3" s="249"/>
      <c r="I3" s="249"/>
      <c r="J3" s="7" t="s">
        <v>38</v>
      </c>
      <c r="K3" s="249"/>
      <c r="L3" s="249"/>
      <c r="M3" s="247"/>
      <c r="N3" s="247"/>
      <c r="O3" s="247"/>
      <c r="P3" s="247"/>
      <c r="Q3" s="247"/>
    </row>
    <row r="4" spans="1:17">
      <c r="A4" s="2" t="s">
        <v>0</v>
      </c>
      <c r="B4" s="5">
        <v>1262362</v>
      </c>
      <c r="C4" s="5">
        <v>1104733.7</v>
      </c>
      <c r="D4" s="5">
        <v>157628.29999999999</v>
      </c>
      <c r="E4" s="5">
        <v>1080444.331</v>
      </c>
      <c r="F4" s="5">
        <v>765700.2</v>
      </c>
      <c r="G4" s="5">
        <v>146590.83100000001</v>
      </c>
      <c r="H4" s="5">
        <v>124871.60000000002</v>
      </c>
      <c r="I4" s="5">
        <v>43281.7</v>
      </c>
      <c r="J4" s="2">
        <v>0</v>
      </c>
      <c r="K4" s="5">
        <v>114506.4</v>
      </c>
      <c r="L4" s="5">
        <v>1194950.7309999999</v>
      </c>
      <c r="M4" s="5">
        <v>149954.30000000002</v>
      </c>
      <c r="N4" s="5">
        <v>0</v>
      </c>
      <c r="O4" s="5">
        <v>0</v>
      </c>
      <c r="P4" s="5">
        <v>0</v>
      </c>
      <c r="Q4" s="3">
        <v>149954.30000000002</v>
      </c>
    </row>
    <row r="5" spans="1:17">
      <c r="A5" s="8" t="s">
        <v>1</v>
      </c>
      <c r="B5" s="1">
        <v>72447.600000000006</v>
      </c>
      <c r="C5" s="1">
        <v>67411.400000000009</v>
      </c>
      <c r="D5" s="1">
        <v>5036.2</v>
      </c>
      <c r="E5" s="4">
        <v>48249</v>
      </c>
      <c r="F5" s="3">
        <v>38251.9</v>
      </c>
      <c r="G5" s="3">
        <v>3666.3999999999996</v>
      </c>
      <c r="H5" s="3">
        <v>5304</v>
      </c>
      <c r="I5" s="3">
        <v>1026.7</v>
      </c>
      <c r="J5" s="6">
        <v>3.091968</v>
      </c>
      <c r="K5" s="3">
        <v>10325.1</v>
      </c>
      <c r="L5" s="3">
        <v>58574.1</v>
      </c>
      <c r="M5" s="3">
        <v>0</v>
      </c>
      <c r="N5" s="3"/>
      <c r="O5" s="3"/>
      <c r="P5" s="3"/>
      <c r="Q5" s="3">
        <v>0</v>
      </c>
    </row>
    <row r="6" spans="1:17">
      <c r="A6" s="8" t="s">
        <v>2</v>
      </c>
      <c r="B6" s="1">
        <v>34854.800000000003</v>
      </c>
      <c r="C6" s="1">
        <v>21528.799999999999</v>
      </c>
      <c r="D6" s="1">
        <v>13326</v>
      </c>
      <c r="E6" s="4">
        <v>11608.3</v>
      </c>
      <c r="F6" s="3">
        <v>10348.299999999999</v>
      </c>
      <c r="G6" s="3">
        <v>990</v>
      </c>
      <c r="H6" s="3">
        <v>120</v>
      </c>
      <c r="I6" s="3">
        <v>150</v>
      </c>
      <c r="J6" s="6">
        <v>2.2123200000000005</v>
      </c>
      <c r="K6" s="3">
        <v>4434.2000000000007</v>
      </c>
      <c r="L6" s="3">
        <v>16042.5</v>
      </c>
      <c r="M6" s="3">
        <v>0</v>
      </c>
      <c r="N6" s="3"/>
      <c r="O6" s="3"/>
      <c r="P6" s="3"/>
      <c r="Q6" s="3">
        <v>0</v>
      </c>
    </row>
    <row r="7" spans="1:17">
      <c r="A7" s="8" t="s">
        <v>3</v>
      </c>
      <c r="B7" s="1">
        <v>13095.7</v>
      </c>
      <c r="C7" s="1">
        <v>4820</v>
      </c>
      <c r="D7" s="1">
        <v>8275.7000000000007</v>
      </c>
      <c r="E7" s="4">
        <v>7974.5</v>
      </c>
      <c r="F7" s="3">
        <v>6918.5</v>
      </c>
      <c r="G7" s="3">
        <v>900</v>
      </c>
      <c r="H7" s="3">
        <v>80</v>
      </c>
      <c r="I7" s="3">
        <v>76</v>
      </c>
      <c r="J7" s="6">
        <v>2.2123200000000005</v>
      </c>
      <c r="K7" s="3">
        <v>1709.4999999999995</v>
      </c>
      <c r="L7" s="3">
        <v>9684</v>
      </c>
      <c r="M7" s="3">
        <v>0</v>
      </c>
      <c r="N7" s="3"/>
      <c r="O7" s="3"/>
      <c r="P7" s="3"/>
      <c r="Q7" s="3">
        <v>0</v>
      </c>
    </row>
    <row r="8" spans="1:17">
      <c r="A8" s="8" t="s">
        <v>4</v>
      </c>
      <c r="B8" s="1">
        <v>7389</v>
      </c>
      <c r="C8" s="1">
        <v>4457.3</v>
      </c>
      <c r="D8" s="1">
        <v>2931.7</v>
      </c>
      <c r="E8" s="4">
        <v>11587.8</v>
      </c>
      <c r="F8" s="3">
        <v>9085.7999999999993</v>
      </c>
      <c r="G8" s="3">
        <v>1997</v>
      </c>
      <c r="H8" s="3">
        <v>152</v>
      </c>
      <c r="I8" s="3">
        <v>353</v>
      </c>
      <c r="J8" s="6">
        <v>2.2123200000000005</v>
      </c>
      <c r="K8" s="3">
        <v>1485.3000000000015</v>
      </c>
      <c r="L8" s="3">
        <v>13073.1</v>
      </c>
      <c r="M8" s="3">
        <v>5684.1</v>
      </c>
      <c r="N8" s="3"/>
      <c r="O8" s="3"/>
      <c r="P8" s="3"/>
      <c r="Q8" s="3">
        <v>5684.1</v>
      </c>
    </row>
    <row r="9" spans="1:17">
      <c r="A9" s="8" t="s">
        <v>5</v>
      </c>
      <c r="B9" s="1">
        <v>36903.300000000003</v>
      </c>
      <c r="C9" s="1">
        <v>30166.600000000002</v>
      </c>
      <c r="D9" s="1">
        <v>6736.7</v>
      </c>
      <c r="E9" s="4">
        <v>17685.3</v>
      </c>
      <c r="F9" s="3">
        <v>12873.5</v>
      </c>
      <c r="G9" s="3">
        <v>2981.6</v>
      </c>
      <c r="H9" s="3">
        <v>900</v>
      </c>
      <c r="I9" s="3">
        <v>930.2</v>
      </c>
      <c r="J9" s="6">
        <v>2.2123200000000005</v>
      </c>
      <c r="K9" s="3">
        <v>3516.8</v>
      </c>
      <c r="L9" s="3">
        <v>21202.1</v>
      </c>
      <c r="M9" s="3">
        <v>0</v>
      </c>
      <c r="N9" s="3"/>
      <c r="O9" s="3"/>
      <c r="P9" s="3"/>
      <c r="Q9" s="3">
        <v>0</v>
      </c>
    </row>
    <row r="10" spans="1:17">
      <c r="A10" s="8" t="s">
        <v>6</v>
      </c>
      <c r="B10" s="1">
        <v>14704.8</v>
      </c>
      <c r="C10" s="1">
        <v>7339.5999999999995</v>
      </c>
      <c r="D10" s="1">
        <v>7365.2</v>
      </c>
      <c r="E10" s="4">
        <v>3088</v>
      </c>
      <c r="F10" s="3">
        <v>2330</v>
      </c>
      <c r="G10" s="3">
        <v>663</v>
      </c>
      <c r="H10" s="3">
        <v>60</v>
      </c>
      <c r="I10" s="3">
        <v>35</v>
      </c>
      <c r="J10" s="6">
        <v>2.2123200000000005</v>
      </c>
      <c r="K10" s="3">
        <v>1613.6</v>
      </c>
      <c r="L10" s="3">
        <v>4701.6000000000004</v>
      </c>
      <c r="M10" s="3">
        <v>0</v>
      </c>
      <c r="N10" s="3"/>
      <c r="O10" s="3"/>
      <c r="P10" s="3"/>
      <c r="Q10" s="3">
        <v>0</v>
      </c>
    </row>
    <row r="11" spans="1:17">
      <c r="A11" s="8" t="s">
        <v>7</v>
      </c>
      <c r="B11" s="1">
        <v>48834.900000000009</v>
      </c>
      <c r="C11" s="1">
        <v>43314.500000000007</v>
      </c>
      <c r="D11" s="1">
        <v>5520.4</v>
      </c>
      <c r="E11" s="4">
        <v>21901.100000000002</v>
      </c>
      <c r="F11" s="3">
        <v>17443.2</v>
      </c>
      <c r="G11" s="3">
        <v>2666</v>
      </c>
      <c r="H11" s="3">
        <v>179.9</v>
      </c>
      <c r="I11" s="3">
        <v>1612</v>
      </c>
      <c r="J11" s="6">
        <v>2.2123200000000005</v>
      </c>
      <c r="K11" s="3">
        <v>4490.5</v>
      </c>
      <c r="L11" s="3">
        <v>26391.600000000002</v>
      </c>
      <c r="M11" s="3">
        <v>0</v>
      </c>
      <c r="N11" s="3"/>
      <c r="O11" s="3"/>
      <c r="P11" s="3"/>
      <c r="Q11" s="3">
        <v>0</v>
      </c>
    </row>
    <row r="12" spans="1:17">
      <c r="A12" s="8" t="s">
        <v>8</v>
      </c>
      <c r="B12" s="1">
        <v>16109.899999999998</v>
      </c>
      <c r="C12" s="1">
        <v>13706.599999999999</v>
      </c>
      <c r="D12" s="1">
        <v>2403.3000000000002</v>
      </c>
      <c r="E12" s="4">
        <v>9861</v>
      </c>
      <c r="F12" s="3">
        <v>8429</v>
      </c>
      <c r="G12" s="3">
        <v>1001</v>
      </c>
      <c r="H12" s="3">
        <v>210</v>
      </c>
      <c r="I12" s="3">
        <v>221</v>
      </c>
      <c r="J12" s="6">
        <v>2.2123200000000005</v>
      </c>
      <c r="K12" s="3">
        <v>1510.8</v>
      </c>
      <c r="L12" s="3">
        <v>11371.8</v>
      </c>
      <c r="M12" s="3">
        <v>0</v>
      </c>
      <c r="N12" s="3"/>
      <c r="O12" s="3"/>
      <c r="P12" s="3"/>
      <c r="Q12" s="3">
        <v>0</v>
      </c>
    </row>
    <row r="13" spans="1:17">
      <c r="A13" s="8" t="s">
        <v>9</v>
      </c>
      <c r="B13" s="1">
        <v>20336.7</v>
      </c>
      <c r="C13" s="1">
        <v>13696.800000000001</v>
      </c>
      <c r="D13" s="1">
        <v>6639.9</v>
      </c>
      <c r="E13" s="4">
        <v>18478.3</v>
      </c>
      <c r="F13" s="3">
        <v>8465.7999999999993</v>
      </c>
      <c r="G13" s="3">
        <v>7017.7999999999993</v>
      </c>
      <c r="H13" s="3">
        <v>116.8</v>
      </c>
      <c r="I13" s="3">
        <v>2877.9</v>
      </c>
      <c r="J13" s="6">
        <v>2.2123200000000005</v>
      </c>
      <c r="K13" s="3">
        <v>1990.4</v>
      </c>
      <c r="L13" s="3">
        <v>20468.7</v>
      </c>
      <c r="M13" s="3">
        <v>132</v>
      </c>
      <c r="N13" s="3"/>
      <c r="O13" s="3"/>
      <c r="P13" s="3"/>
      <c r="Q13" s="3">
        <v>132</v>
      </c>
    </row>
    <row r="14" spans="1:17">
      <c r="A14" s="8" t="s">
        <v>10</v>
      </c>
      <c r="B14" s="1">
        <v>27123.1</v>
      </c>
      <c r="C14" s="1">
        <v>27123.1</v>
      </c>
      <c r="D14" s="1">
        <v>0</v>
      </c>
      <c r="E14" s="4">
        <v>9309.9999999999982</v>
      </c>
      <c r="F14" s="3">
        <v>8252.5999999999985</v>
      </c>
      <c r="G14" s="3">
        <v>830.5</v>
      </c>
      <c r="H14" s="3">
        <v>170</v>
      </c>
      <c r="I14" s="3">
        <v>56.9</v>
      </c>
      <c r="J14" s="6">
        <v>2.2123200000000005</v>
      </c>
      <c r="K14" s="3">
        <v>1597.7</v>
      </c>
      <c r="L14" s="3">
        <v>10907.699999999999</v>
      </c>
      <c r="M14" s="3">
        <v>0</v>
      </c>
      <c r="N14" s="3"/>
      <c r="O14" s="3"/>
      <c r="P14" s="3"/>
      <c r="Q14" s="3">
        <v>0</v>
      </c>
    </row>
    <row r="15" spans="1:17">
      <c r="A15" s="8" t="s">
        <v>11</v>
      </c>
      <c r="B15" s="1">
        <v>12802</v>
      </c>
      <c r="C15" s="1">
        <v>12682.6</v>
      </c>
      <c r="D15" s="1">
        <v>119.4</v>
      </c>
      <c r="E15" s="4">
        <v>5597</v>
      </c>
      <c r="F15" s="3">
        <v>4827</v>
      </c>
      <c r="G15" s="3">
        <v>550</v>
      </c>
      <c r="H15" s="3">
        <v>80</v>
      </c>
      <c r="I15" s="3">
        <v>140</v>
      </c>
      <c r="J15" s="6">
        <v>2.2123200000000005</v>
      </c>
      <c r="K15" s="3">
        <v>1145.8000000000004</v>
      </c>
      <c r="L15" s="3">
        <v>6742.8</v>
      </c>
      <c r="M15" s="3">
        <v>0</v>
      </c>
      <c r="N15" s="3"/>
      <c r="O15" s="3"/>
      <c r="P15" s="3"/>
      <c r="Q15" s="3">
        <v>0</v>
      </c>
    </row>
    <row r="16" spans="1:17">
      <c r="A16" s="8" t="s">
        <v>12</v>
      </c>
      <c r="B16" s="1">
        <v>17689.100000000002</v>
      </c>
      <c r="C16" s="1">
        <v>17689.100000000002</v>
      </c>
      <c r="D16" s="1">
        <v>0</v>
      </c>
      <c r="E16" s="4">
        <v>7613.2000000000007</v>
      </c>
      <c r="F16" s="3">
        <v>6870.2000000000007</v>
      </c>
      <c r="G16" s="3">
        <v>583</v>
      </c>
      <c r="H16" s="3">
        <v>130</v>
      </c>
      <c r="I16" s="3">
        <v>30</v>
      </c>
      <c r="J16" s="6">
        <v>2.2123200000000005</v>
      </c>
      <c r="K16" s="3">
        <v>1405.4</v>
      </c>
      <c r="L16" s="3">
        <v>9018.6</v>
      </c>
      <c r="M16" s="3">
        <v>0</v>
      </c>
      <c r="N16" s="3"/>
      <c r="O16" s="3"/>
      <c r="P16" s="3"/>
      <c r="Q16" s="3">
        <v>0</v>
      </c>
    </row>
    <row r="17" spans="1:17">
      <c r="A17" s="8" t="s">
        <v>13</v>
      </c>
      <c r="B17" s="1">
        <v>24441.700000000004</v>
      </c>
      <c r="C17" s="1">
        <v>17314.100000000002</v>
      </c>
      <c r="D17" s="1">
        <v>7127.6</v>
      </c>
      <c r="E17" s="4">
        <v>6088</v>
      </c>
      <c r="F17" s="3">
        <v>4861</v>
      </c>
      <c r="G17" s="3">
        <v>795</v>
      </c>
      <c r="H17" s="3">
        <v>260</v>
      </c>
      <c r="I17" s="3">
        <v>172</v>
      </c>
      <c r="J17" s="6">
        <v>2.2123200000000005</v>
      </c>
      <c r="K17" s="3">
        <v>1738.4</v>
      </c>
      <c r="L17" s="3">
        <v>7826.4</v>
      </c>
      <c r="M17" s="3">
        <v>0</v>
      </c>
      <c r="N17" s="3"/>
      <c r="O17" s="3"/>
      <c r="P17" s="3"/>
      <c r="Q17" s="3">
        <v>0</v>
      </c>
    </row>
    <row r="18" spans="1:17">
      <c r="A18" s="8" t="s">
        <v>14</v>
      </c>
      <c r="B18" s="1">
        <v>5886.1</v>
      </c>
      <c r="C18" s="1">
        <v>2556.5</v>
      </c>
      <c r="D18" s="1">
        <v>3329.6</v>
      </c>
      <c r="E18" s="4">
        <v>4786.5</v>
      </c>
      <c r="F18" s="3">
        <v>4188.3999999999996</v>
      </c>
      <c r="G18" s="3">
        <v>423.09999999999997</v>
      </c>
      <c r="H18" s="3">
        <v>135</v>
      </c>
      <c r="I18" s="3">
        <v>40</v>
      </c>
      <c r="J18" s="6">
        <v>2.2123200000000005</v>
      </c>
      <c r="K18" s="3">
        <v>711.2</v>
      </c>
      <c r="L18" s="3">
        <v>5497.7</v>
      </c>
      <c r="M18" s="3">
        <v>0</v>
      </c>
      <c r="N18" s="3"/>
      <c r="O18" s="3"/>
      <c r="P18" s="3"/>
      <c r="Q18" s="3">
        <v>0</v>
      </c>
    </row>
    <row r="19" spans="1:17">
      <c r="A19" s="8" t="s">
        <v>15</v>
      </c>
      <c r="B19" s="1">
        <v>17775.900000000001</v>
      </c>
      <c r="C19" s="1">
        <v>7694.2</v>
      </c>
      <c r="D19" s="1">
        <v>10081.700000000001</v>
      </c>
      <c r="E19" s="4">
        <v>11551.5</v>
      </c>
      <c r="F19" s="3">
        <v>4494.5</v>
      </c>
      <c r="G19" s="3">
        <v>255</v>
      </c>
      <c r="H19" s="3">
        <v>180</v>
      </c>
      <c r="I19" s="3">
        <v>6622</v>
      </c>
      <c r="J19" s="6">
        <v>2.2123200000000005</v>
      </c>
      <c r="K19" s="3">
        <v>1815.7</v>
      </c>
      <c r="L19" s="3">
        <v>13367.2</v>
      </c>
      <c r="M19" s="3">
        <v>0</v>
      </c>
      <c r="N19" s="3"/>
      <c r="O19" s="3"/>
      <c r="P19" s="3"/>
      <c r="Q19" s="3">
        <v>0</v>
      </c>
    </row>
    <row r="20" spans="1:17">
      <c r="A20" s="8" t="s">
        <v>16</v>
      </c>
      <c r="B20" s="1">
        <v>26619.199999999997</v>
      </c>
      <c r="C20" s="1">
        <v>20419.8</v>
      </c>
      <c r="D20" s="1">
        <v>6199.4</v>
      </c>
      <c r="E20" s="4">
        <v>23661.4</v>
      </c>
      <c r="F20" s="3">
        <v>21108.5</v>
      </c>
      <c r="G20" s="3">
        <v>2020</v>
      </c>
      <c r="H20" s="3">
        <v>100</v>
      </c>
      <c r="I20" s="3">
        <v>432.9</v>
      </c>
      <c r="J20" s="6">
        <v>2.2123200000000005</v>
      </c>
      <c r="K20" s="3">
        <v>2776.5</v>
      </c>
      <c r="L20" s="3">
        <v>26437.9</v>
      </c>
      <c r="M20" s="3">
        <v>0</v>
      </c>
      <c r="N20" s="3"/>
      <c r="O20" s="3"/>
      <c r="P20" s="3"/>
      <c r="Q20" s="3">
        <v>0</v>
      </c>
    </row>
    <row r="21" spans="1:17">
      <c r="A21" s="8" t="s">
        <v>17</v>
      </c>
      <c r="B21" s="1">
        <v>76378.200000000012</v>
      </c>
      <c r="C21" s="1">
        <v>76378.200000000012</v>
      </c>
      <c r="D21" s="1">
        <v>0</v>
      </c>
      <c r="E21" s="4">
        <v>9287</v>
      </c>
      <c r="F21" s="3">
        <v>7479</v>
      </c>
      <c r="G21" s="3">
        <v>1583</v>
      </c>
      <c r="H21" s="3">
        <v>65</v>
      </c>
      <c r="I21" s="3">
        <v>160</v>
      </c>
      <c r="J21" s="6">
        <v>2.2123200000000005</v>
      </c>
      <c r="K21" s="3">
        <v>2457.4</v>
      </c>
      <c r="L21" s="3">
        <v>11744.4</v>
      </c>
      <c r="M21" s="3">
        <v>0</v>
      </c>
      <c r="N21" s="3"/>
      <c r="O21" s="3"/>
      <c r="P21" s="3"/>
      <c r="Q21" s="3">
        <v>0</v>
      </c>
    </row>
    <row r="22" spans="1:17">
      <c r="A22" s="8" t="s">
        <v>18</v>
      </c>
      <c r="B22" s="1">
        <v>22350.5</v>
      </c>
      <c r="C22" s="1">
        <v>13948.800000000001</v>
      </c>
      <c r="D22" s="1">
        <v>8401.7000000000007</v>
      </c>
      <c r="E22" s="4">
        <v>8829.9</v>
      </c>
      <c r="F22" s="3">
        <v>7182.1</v>
      </c>
      <c r="G22" s="3">
        <v>1195</v>
      </c>
      <c r="H22" s="3">
        <v>214.4</v>
      </c>
      <c r="I22" s="3">
        <v>238.4</v>
      </c>
      <c r="J22" s="6">
        <v>2.2123200000000005</v>
      </c>
      <c r="K22" s="3">
        <v>2310.9</v>
      </c>
      <c r="L22" s="3">
        <v>11140.8</v>
      </c>
      <c r="M22" s="3">
        <v>0</v>
      </c>
      <c r="N22" s="3"/>
      <c r="O22" s="3"/>
      <c r="P22" s="3"/>
      <c r="Q22" s="3">
        <v>0</v>
      </c>
    </row>
    <row r="23" spans="1:17">
      <c r="A23" s="9" t="s">
        <v>19</v>
      </c>
      <c r="B23" s="1">
        <v>766619.5</v>
      </c>
      <c r="C23" s="1">
        <v>702485.7</v>
      </c>
      <c r="D23" s="1">
        <v>64133.8</v>
      </c>
      <c r="E23" s="4">
        <v>843286.53099999996</v>
      </c>
      <c r="F23" s="3">
        <v>582290.89999999991</v>
      </c>
      <c r="G23" s="3">
        <v>116473.43100000001</v>
      </c>
      <c r="H23" s="3">
        <v>116414.50000000001</v>
      </c>
      <c r="I23" s="3">
        <v>28107.7</v>
      </c>
      <c r="J23" s="6">
        <v>3.5481600000000002</v>
      </c>
      <c r="K23" s="3">
        <v>67471.199999999997</v>
      </c>
      <c r="L23" s="3">
        <v>910757.73099999991</v>
      </c>
      <c r="M23" s="3">
        <v>144138.20000000001</v>
      </c>
      <c r="N23" s="3"/>
      <c r="O23" s="3">
        <v>0</v>
      </c>
      <c r="P23" s="3"/>
      <c r="Q23" s="3">
        <v>144138.20000000001</v>
      </c>
    </row>
  </sheetData>
  <mergeCells count="18">
    <mergeCell ref="B1:B3"/>
    <mergeCell ref="C1:D1"/>
    <mergeCell ref="F1:I1"/>
    <mergeCell ref="J1:J2"/>
    <mergeCell ref="C2:C3"/>
    <mergeCell ref="D2:D3"/>
    <mergeCell ref="E1:E3"/>
    <mergeCell ref="F2:F3"/>
    <mergeCell ref="G2:G3"/>
    <mergeCell ref="N1:N3"/>
    <mergeCell ref="O1:O3"/>
    <mergeCell ref="Q1:Q3"/>
    <mergeCell ref="H2:H3"/>
    <mergeCell ref="I2:I3"/>
    <mergeCell ref="K1:K3"/>
    <mergeCell ref="L1:L3"/>
    <mergeCell ref="M1:M3"/>
    <mergeCell ref="P1:P3"/>
  </mergeCells>
  <pageMargins left="0.25" right="0.25" top="0.75" bottom="0.75" header="0.3" footer="0.3"/>
  <pageSetup paperSize="9" scale="88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45"/>
  <sheetViews>
    <sheetView tabSelected="1" topLeftCell="A19" workbookViewId="0">
      <selection activeCell="R8" sqref="R8"/>
    </sheetView>
  </sheetViews>
  <sheetFormatPr defaultRowHeight="15"/>
  <cols>
    <col min="1" max="1" width="24.28515625" style="10" customWidth="1"/>
    <col min="2" max="2" width="11.140625" hidden="1" customWidth="1"/>
    <col min="3" max="4" width="11.5703125" hidden="1" customWidth="1"/>
    <col min="5" max="5" width="0.85546875" hidden="1" customWidth="1"/>
    <col min="6" max="6" width="11.140625" hidden="1" customWidth="1"/>
    <col min="7" max="7" width="11" hidden="1" customWidth="1"/>
    <col min="8" max="8" width="0.140625" customWidth="1"/>
    <col min="9" max="9" width="12.7109375" customWidth="1"/>
    <col min="10" max="11" width="0.140625" hidden="1" customWidth="1"/>
    <col min="12" max="12" width="13.42578125" hidden="1" customWidth="1"/>
    <col min="13" max="13" width="14.28515625" hidden="1" customWidth="1"/>
    <col min="14" max="15" width="13.7109375" customWidth="1"/>
    <col min="16" max="16" width="13.140625" customWidth="1"/>
    <col min="17" max="17" width="15.140625" customWidth="1"/>
  </cols>
  <sheetData>
    <row r="1" spans="1:16">
      <c r="O1" t="s">
        <v>196</v>
      </c>
    </row>
    <row r="2" spans="1:16">
      <c r="O2" t="s">
        <v>197</v>
      </c>
    </row>
    <row r="6" spans="1:16" ht="15.75">
      <c r="A6" s="285" t="s">
        <v>198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</row>
    <row r="7" spans="1:16" ht="15.75">
      <c r="A7" s="139" t="s">
        <v>199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</row>
    <row r="8" spans="1:16" ht="15.75">
      <c r="A8" s="285" t="s">
        <v>192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</row>
    <row r="9" spans="1:16" ht="15.75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</row>
    <row r="10" spans="1:16">
      <c r="I10" s="286" t="s">
        <v>176</v>
      </c>
      <c r="J10" s="287"/>
      <c r="N10" s="286" t="s">
        <v>177</v>
      </c>
      <c r="O10" s="288"/>
      <c r="P10" s="287"/>
    </row>
    <row r="11" spans="1:16">
      <c r="A11" s="38"/>
      <c r="B11" s="168" t="s">
        <v>115</v>
      </c>
      <c r="C11" s="168" t="s">
        <v>110</v>
      </c>
      <c r="D11" s="168" t="s">
        <v>115</v>
      </c>
      <c r="E11" s="168"/>
      <c r="F11" s="169" t="s">
        <v>104</v>
      </c>
      <c r="G11" s="169" t="s">
        <v>122</v>
      </c>
      <c r="H11" s="168"/>
      <c r="I11" s="219"/>
      <c r="J11" s="219"/>
      <c r="K11" s="220"/>
      <c r="L11" s="220" t="s">
        <v>171</v>
      </c>
      <c r="M11" s="220"/>
      <c r="N11" s="224"/>
      <c r="O11" s="224" t="s">
        <v>138</v>
      </c>
      <c r="P11" s="74" t="s">
        <v>183</v>
      </c>
    </row>
    <row r="12" spans="1:16">
      <c r="A12" s="278" t="s">
        <v>39</v>
      </c>
      <c r="B12" s="171" t="s">
        <v>116</v>
      </c>
      <c r="C12" s="171" t="s">
        <v>118</v>
      </c>
      <c r="D12" s="171" t="s">
        <v>120</v>
      </c>
      <c r="E12" s="171" t="s">
        <v>115</v>
      </c>
      <c r="F12" s="172" t="s">
        <v>132</v>
      </c>
      <c r="G12" s="171" t="s">
        <v>133</v>
      </c>
      <c r="H12" s="173"/>
      <c r="I12" s="221" t="s">
        <v>181</v>
      </c>
      <c r="J12" s="222" t="s">
        <v>138</v>
      </c>
      <c r="K12" s="223" t="s">
        <v>169</v>
      </c>
      <c r="L12" s="223" t="s">
        <v>172</v>
      </c>
      <c r="M12" s="223"/>
      <c r="N12" s="224" t="s">
        <v>174</v>
      </c>
      <c r="O12" s="224" t="s">
        <v>102</v>
      </c>
      <c r="P12" s="74" t="s">
        <v>102</v>
      </c>
    </row>
    <row r="13" spans="1:16">
      <c r="A13" s="261"/>
      <c r="B13" s="175" t="s">
        <v>117</v>
      </c>
      <c r="C13" s="175" t="s">
        <v>119</v>
      </c>
      <c r="D13" s="175" t="s">
        <v>121</v>
      </c>
      <c r="E13" s="175"/>
      <c r="F13" s="175" t="s">
        <v>117</v>
      </c>
      <c r="G13" s="175" t="s">
        <v>115</v>
      </c>
      <c r="H13" s="176"/>
      <c r="I13" s="225" t="s">
        <v>182</v>
      </c>
      <c r="J13" s="226" t="s">
        <v>102</v>
      </c>
      <c r="K13" s="227" t="s">
        <v>170</v>
      </c>
      <c r="L13" s="227"/>
      <c r="M13" s="223"/>
      <c r="N13" s="224" t="s">
        <v>175</v>
      </c>
      <c r="O13" s="224" t="s">
        <v>184</v>
      </c>
      <c r="P13" s="75" t="s">
        <v>185</v>
      </c>
    </row>
    <row r="14" spans="1:16">
      <c r="A14" s="210"/>
      <c r="B14" s="178">
        <v>1</v>
      </c>
      <c r="C14" s="178">
        <v>2</v>
      </c>
      <c r="D14" s="178">
        <v>3</v>
      </c>
      <c r="E14" s="178">
        <v>4</v>
      </c>
      <c r="F14" s="179">
        <v>5</v>
      </c>
      <c r="G14" s="179">
        <v>6</v>
      </c>
      <c r="H14" s="180">
        <v>7</v>
      </c>
      <c r="I14" s="228" t="s">
        <v>137</v>
      </c>
      <c r="J14" s="229"/>
      <c r="K14" s="230"/>
      <c r="L14" s="230"/>
      <c r="M14" s="227" t="s">
        <v>137</v>
      </c>
      <c r="N14" s="231" t="s">
        <v>137</v>
      </c>
      <c r="O14" s="231"/>
      <c r="P14" s="98"/>
    </row>
    <row r="15" spans="1:16">
      <c r="A15" s="15"/>
      <c r="B15" s="182"/>
      <c r="C15" s="182"/>
      <c r="D15" s="182"/>
      <c r="E15" s="182" t="s">
        <v>124</v>
      </c>
      <c r="F15" s="182"/>
      <c r="G15" s="182"/>
      <c r="H15" s="183"/>
      <c r="I15" s="229"/>
      <c r="J15" s="229"/>
      <c r="K15" s="230"/>
      <c r="L15" s="230"/>
      <c r="M15" s="230"/>
      <c r="N15" s="231"/>
      <c r="O15" s="231"/>
      <c r="P15" s="98"/>
    </row>
    <row r="16" spans="1:16">
      <c r="A16" s="22" t="s">
        <v>1</v>
      </c>
      <c r="B16" s="194">
        <v>118020210</v>
      </c>
      <c r="C16" s="194">
        <v>6930100</v>
      </c>
      <c r="D16" s="195">
        <f>B16-C16</f>
        <v>111090110</v>
      </c>
      <c r="E16" s="196">
        <v>111.1</v>
      </c>
      <c r="F16" s="194">
        <v>98595300</v>
      </c>
      <c r="G16" s="185">
        <f>D16-F16</f>
        <v>12494810</v>
      </c>
      <c r="H16" s="187">
        <v>10.3</v>
      </c>
      <c r="I16" s="232">
        <f>G16*0.6066</f>
        <v>7579351.7460000003</v>
      </c>
      <c r="J16" s="229"/>
      <c r="K16" s="233">
        <v>869000</v>
      </c>
      <c r="L16" s="230" t="s">
        <v>173</v>
      </c>
      <c r="M16" s="230">
        <v>0</v>
      </c>
      <c r="N16" s="234">
        <v>0</v>
      </c>
      <c r="O16" s="231"/>
      <c r="P16" s="98"/>
    </row>
    <row r="17" spans="1:16">
      <c r="A17" s="22" t="s">
        <v>2</v>
      </c>
      <c r="B17" s="194">
        <v>57149974.579999998</v>
      </c>
      <c r="C17" s="194">
        <v>31823800</v>
      </c>
      <c r="D17" s="195">
        <f t="shared" ref="D17:D33" si="0">B17-C17</f>
        <v>25326174.579999998</v>
      </c>
      <c r="E17" s="196">
        <v>25.3</v>
      </c>
      <c r="F17" s="194">
        <v>22048713</v>
      </c>
      <c r="G17" s="185">
        <f t="shared" ref="G17:G33" si="1">D17-F17</f>
        <v>3277461.5799999982</v>
      </c>
      <c r="H17" s="187">
        <f t="shared" ref="H17:H33" si="2">G17*0.84</f>
        <v>2753067.7271999982</v>
      </c>
      <c r="I17" s="232">
        <f t="shared" ref="I17:I23" si="3">G17*0.6066</f>
        <v>1988108.194427999</v>
      </c>
      <c r="J17" s="229"/>
      <c r="K17" s="233">
        <v>819200</v>
      </c>
      <c r="L17" s="235">
        <f>B17-F17+K17-C17</f>
        <v>4096661.5799999982</v>
      </c>
      <c r="M17" s="235">
        <f>L17*L38</f>
        <v>2178203.5333150448</v>
      </c>
      <c r="N17" s="105">
        <f>L17*0.524</f>
        <v>2146650.667919999</v>
      </c>
      <c r="O17" s="231"/>
      <c r="P17" s="77" t="s">
        <v>188</v>
      </c>
    </row>
    <row r="18" spans="1:16">
      <c r="A18" s="22" t="s">
        <v>3</v>
      </c>
      <c r="B18" s="194">
        <v>33839186.93</v>
      </c>
      <c r="C18" s="194">
        <v>29395400</v>
      </c>
      <c r="D18" s="195">
        <f t="shared" si="0"/>
        <v>4443786.93</v>
      </c>
      <c r="E18" s="196">
        <v>4.4000000000000004</v>
      </c>
      <c r="F18" s="194">
        <v>7426306</v>
      </c>
      <c r="G18" s="188">
        <f t="shared" si="1"/>
        <v>-2982519.0700000003</v>
      </c>
      <c r="H18" s="187"/>
      <c r="I18" s="232">
        <v>0</v>
      </c>
      <c r="J18" s="229"/>
      <c r="K18" s="233">
        <v>1641500</v>
      </c>
      <c r="L18" s="235">
        <f t="shared" ref="L18:L33" si="4">B18-F18+K18-C18</f>
        <v>-1341019.0700000003</v>
      </c>
      <c r="M18" s="230">
        <v>0</v>
      </c>
      <c r="N18" s="105">
        <v>0</v>
      </c>
      <c r="O18" s="231"/>
      <c r="P18" s="98"/>
    </row>
    <row r="19" spans="1:16">
      <c r="A19" s="99" t="s">
        <v>4</v>
      </c>
      <c r="B19" s="194">
        <v>22063300</v>
      </c>
      <c r="C19" s="194">
        <v>16478100</v>
      </c>
      <c r="D19" s="195">
        <f t="shared" si="0"/>
        <v>5585200</v>
      </c>
      <c r="E19" s="196">
        <v>5.6</v>
      </c>
      <c r="F19" s="194">
        <v>4547200</v>
      </c>
      <c r="G19" s="185">
        <f t="shared" si="1"/>
        <v>1038000</v>
      </c>
      <c r="H19" s="187">
        <f t="shared" si="2"/>
        <v>871920</v>
      </c>
      <c r="I19" s="232">
        <f t="shared" si="3"/>
        <v>629650.80000000005</v>
      </c>
      <c r="J19" s="229"/>
      <c r="K19" s="233">
        <v>400000</v>
      </c>
      <c r="L19" s="235">
        <f t="shared" si="4"/>
        <v>1438000</v>
      </c>
      <c r="M19" s="235">
        <f>L19*0.5317</f>
        <v>764584.6</v>
      </c>
      <c r="N19" s="105">
        <f t="shared" ref="N19:N33" si="5">L19*0.524</f>
        <v>753512</v>
      </c>
      <c r="O19" s="231"/>
      <c r="P19" s="98"/>
    </row>
    <row r="20" spans="1:16">
      <c r="A20" s="22" t="s">
        <v>5</v>
      </c>
      <c r="B20" s="194">
        <v>172881420.84</v>
      </c>
      <c r="C20" s="194">
        <v>97439026</v>
      </c>
      <c r="D20" s="195">
        <f t="shared" si="0"/>
        <v>75442394.840000004</v>
      </c>
      <c r="E20" s="196">
        <v>75.400000000000006</v>
      </c>
      <c r="F20" s="194">
        <v>68784170</v>
      </c>
      <c r="G20" s="185">
        <f t="shared" si="1"/>
        <v>6658224.8400000036</v>
      </c>
      <c r="H20" s="187">
        <f t="shared" si="2"/>
        <v>5592908.8656000029</v>
      </c>
      <c r="I20" s="232">
        <f t="shared" si="3"/>
        <v>4038879.1879440024</v>
      </c>
      <c r="J20" s="229"/>
      <c r="K20" s="233">
        <v>2312500</v>
      </c>
      <c r="L20" s="235">
        <f t="shared" si="4"/>
        <v>8970724.8400000036</v>
      </c>
      <c r="M20" s="235">
        <f t="shared" ref="M20:M33" si="6">L20*0.5317</f>
        <v>4769734.3974280013</v>
      </c>
      <c r="N20" s="105">
        <f t="shared" si="5"/>
        <v>4700659.8161600018</v>
      </c>
      <c r="O20" s="231"/>
      <c r="P20" s="98"/>
    </row>
    <row r="21" spans="1:16">
      <c r="A21" s="22" t="s">
        <v>6</v>
      </c>
      <c r="B21" s="194">
        <v>39408785</v>
      </c>
      <c r="C21" s="194">
        <v>24247300</v>
      </c>
      <c r="D21" s="195">
        <f t="shared" si="0"/>
        <v>15161485</v>
      </c>
      <c r="E21" s="196">
        <v>15.2</v>
      </c>
      <c r="F21" s="194">
        <v>10495200</v>
      </c>
      <c r="G21" s="185">
        <f t="shared" si="1"/>
        <v>4666285</v>
      </c>
      <c r="H21" s="187">
        <f t="shared" si="2"/>
        <v>3919679.4</v>
      </c>
      <c r="I21" s="232">
        <f t="shared" si="3"/>
        <v>2830568.4810000001</v>
      </c>
      <c r="J21" s="229"/>
      <c r="K21" s="233">
        <v>1196200</v>
      </c>
      <c r="L21" s="235">
        <f t="shared" si="4"/>
        <v>5862485</v>
      </c>
      <c r="M21" s="235">
        <f t="shared" si="6"/>
        <v>3117083.2744999998</v>
      </c>
      <c r="N21" s="105">
        <f t="shared" si="5"/>
        <v>3071942.14</v>
      </c>
      <c r="O21" s="231"/>
      <c r="P21" s="98"/>
    </row>
    <row r="22" spans="1:16">
      <c r="A22" s="22" t="s">
        <v>7</v>
      </c>
      <c r="B22" s="194">
        <v>62129053</v>
      </c>
      <c r="C22" s="194">
        <v>12891053</v>
      </c>
      <c r="D22" s="195">
        <f t="shared" si="0"/>
        <v>49238000</v>
      </c>
      <c r="E22" s="196">
        <v>49.2</v>
      </c>
      <c r="F22" s="194">
        <v>40638000</v>
      </c>
      <c r="G22" s="185">
        <f t="shared" si="1"/>
        <v>8600000</v>
      </c>
      <c r="H22" s="187">
        <f t="shared" si="2"/>
        <v>7224000</v>
      </c>
      <c r="I22" s="232">
        <f t="shared" si="3"/>
        <v>5216760</v>
      </c>
      <c r="J22" s="229"/>
      <c r="K22" s="233">
        <v>1770800</v>
      </c>
      <c r="L22" s="235">
        <f t="shared" si="4"/>
        <v>10370800</v>
      </c>
      <c r="M22" s="235">
        <f t="shared" si="6"/>
        <v>5514154.3599999994</v>
      </c>
      <c r="N22" s="105">
        <f t="shared" si="5"/>
        <v>5434299.2000000002</v>
      </c>
      <c r="O22" s="231"/>
      <c r="P22" s="98"/>
    </row>
    <row r="23" spans="1:16">
      <c r="A23" s="99" t="s">
        <v>8</v>
      </c>
      <c r="B23" s="194">
        <v>27377400</v>
      </c>
      <c r="C23" s="194">
        <v>8519900</v>
      </c>
      <c r="D23" s="195">
        <f t="shared" si="0"/>
        <v>18857500</v>
      </c>
      <c r="E23" s="196">
        <v>18.899999999999999</v>
      </c>
      <c r="F23" s="194">
        <v>17919600</v>
      </c>
      <c r="G23" s="185">
        <f t="shared" si="1"/>
        <v>937900</v>
      </c>
      <c r="H23" s="187">
        <f t="shared" si="2"/>
        <v>787836</v>
      </c>
      <c r="I23" s="232">
        <f t="shared" si="3"/>
        <v>568930.14</v>
      </c>
      <c r="J23" s="229"/>
      <c r="K23" s="233">
        <v>176100</v>
      </c>
      <c r="L23" s="235">
        <f t="shared" si="4"/>
        <v>1114000</v>
      </c>
      <c r="M23" s="235">
        <f t="shared" si="6"/>
        <v>592313.79999999993</v>
      </c>
      <c r="N23" s="105">
        <f t="shared" si="5"/>
        <v>583736</v>
      </c>
      <c r="O23" s="238" t="s">
        <v>186</v>
      </c>
      <c r="P23" s="98"/>
    </row>
    <row r="24" spans="1:16">
      <c r="A24" s="99" t="s">
        <v>9</v>
      </c>
      <c r="B24" s="194">
        <v>33727644.670000002</v>
      </c>
      <c r="C24" s="194">
        <v>14013244.67</v>
      </c>
      <c r="D24" s="195">
        <f t="shared" si="0"/>
        <v>19714400</v>
      </c>
      <c r="E24" s="196">
        <v>19.7</v>
      </c>
      <c r="F24" s="194">
        <v>17062900</v>
      </c>
      <c r="G24" s="185">
        <f t="shared" si="1"/>
        <v>2651500</v>
      </c>
      <c r="H24" s="187">
        <f t="shared" si="2"/>
        <v>2227260</v>
      </c>
      <c r="I24" s="232">
        <v>0</v>
      </c>
      <c r="J24" s="237">
        <v>15300000</v>
      </c>
      <c r="K24" s="233">
        <v>950000</v>
      </c>
      <c r="L24" s="235"/>
      <c r="M24" s="235">
        <f t="shared" si="6"/>
        <v>0</v>
      </c>
      <c r="N24" s="105">
        <f t="shared" si="5"/>
        <v>0</v>
      </c>
      <c r="O24" s="238" t="s">
        <v>187</v>
      </c>
      <c r="P24" s="126" t="s">
        <v>189</v>
      </c>
    </row>
    <row r="25" spans="1:16">
      <c r="A25" s="99" t="s">
        <v>10</v>
      </c>
      <c r="B25" s="194">
        <v>64480100</v>
      </c>
      <c r="C25" s="194">
        <v>31675300</v>
      </c>
      <c r="D25" s="195">
        <f t="shared" si="0"/>
        <v>32804800</v>
      </c>
      <c r="E25" s="196">
        <v>32.799999999999997</v>
      </c>
      <c r="F25" s="194">
        <v>30204800</v>
      </c>
      <c r="G25" s="185">
        <f t="shared" si="1"/>
        <v>2600000</v>
      </c>
      <c r="H25" s="187">
        <f t="shared" si="2"/>
        <v>2184000</v>
      </c>
      <c r="I25" s="232">
        <f>G25*0.6066</f>
        <v>1577160</v>
      </c>
      <c r="J25" s="239"/>
      <c r="K25" s="233">
        <v>2025900</v>
      </c>
      <c r="L25" s="235">
        <f t="shared" si="4"/>
        <v>4625900</v>
      </c>
      <c r="M25" s="235">
        <f t="shared" si="6"/>
        <v>2459591.0299999998</v>
      </c>
      <c r="N25" s="105">
        <f t="shared" si="5"/>
        <v>2423971.6</v>
      </c>
      <c r="O25" s="231"/>
      <c r="P25" s="98"/>
    </row>
    <row r="26" spans="1:16">
      <c r="A26" s="99" t="s">
        <v>11</v>
      </c>
      <c r="B26" s="194">
        <v>27985300</v>
      </c>
      <c r="C26" s="194">
        <v>11432200</v>
      </c>
      <c r="D26" s="195">
        <f t="shared" si="0"/>
        <v>16553100</v>
      </c>
      <c r="E26" s="196">
        <v>16.600000000000001</v>
      </c>
      <c r="F26" s="194">
        <v>13853100</v>
      </c>
      <c r="G26" s="185">
        <f t="shared" si="1"/>
        <v>2700000</v>
      </c>
      <c r="H26" s="187">
        <f t="shared" si="2"/>
        <v>2268000</v>
      </c>
      <c r="I26" s="232">
        <f t="shared" ref="I26:I33" si="7">G26*0.6066</f>
        <v>1637820</v>
      </c>
      <c r="J26" s="239"/>
      <c r="K26" s="233">
        <v>950000</v>
      </c>
      <c r="L26" s="235">
        <f t="shared" si="4"/>
        <v>3650000</v>
      </c>
      <c r="M26" s="235">
        <f t="shared" si="6"/>
        <v>1940704.9999999998</v>
      </c>
      <c r="N26" s="105">
        <f t="shared" si="5"/>
        <v>1912600</v>
      </c>
      <c r="O26" s="231"/>
      <c r="P26" s="98"/>
    </row>
    <row r="27" spans="1:16">
      <c r="A27" s="99" t="s">
        <v>12</v>
      </c>
      <c r="B27" s="194">
        <v>30579800</v>
      </c>
      <c r="C27" s="194">
        <v>9534000</v>
      </c>
      <c r="D27" s="195">
        <f t="shared" si="0"/>
        <v>21045800</v>
      </c>
      <c r="E27" s="196">
        <v>21</v>
      </c>
      <c r="F27" s="194">
        <v>20595800</v>
      </c>
      <c r="G27" s="185">
        <f t="shared" si="1"/>
        <v>450000</v>
      </c>
      <c r="H27" s="187">
        <f t="shared" si="2"/>
        <v>378000</v>
      </c>
      <c r="I27" s="232">
        <f t="shared" si="7"/>
        <v>272970</v>
      </c>
      <c r="J27" s="239"/>
      <c r="K27" s="233">
        <v>1047100</v>
      </c>
      <c r="L27" s="235">
        <f t="shared" si="4"/>
        <v>1497100</v>
      </c>
      <c r="M27" s="235">
        <f t="shared" si="6"/>
        <v>796008.07</v>
      </c>
      <c r="N27" s="105">
        <f t="shared" si="5"/>
        <v>784480.4</v>
      </c>
      <c r="O27" s="231"/>
      <c r="P27" s="98"/>
    </row>
    <row r="28" spans="1:16">
      <c r="A28" s="99" t="s">
        <v>13</v>
      </c>
      <c r="B28" s="194">
        <v>24779700</v>
      </c>
      <c r="C28" s="194">
        <v>8116400</v>
      </c>
      <c r="D28" s="195">
        <f t="shared" si="0"/>
        <v>16663300</v>
      </c>
      <c r="E28" s="196">
        <v>16.7</v>
      </c>
      <c r="F28" s="194">
        <v>9578300</v>
      </c>
      <c r="G28" s="185">
        <f t="shared" si="1"/>
        <v>7085000</v>
      </c>
      <c r="H28" s="187">
        <f t="shared" si="2"/>
        <v>5951400</v>
      </c>
      <c r="I28" s="232">
        <f t="shared" si="7"/>
        <v>4297761</v>
      </c>
      <c r="J28" s="239"/>
      <c r="K28" s="233">
        <v>1738800</v>
      </c>
      <c r="L28" s="235">
        <f t="shared" si="4"/>
        <v>8823800</v>
      </c>
      <c r="M28" s="235">
        <f t="shared" si="6"/>
        <v>4691614.46</v>
      </c>
      <c r="N28" s="105">
        <f t="shared" si="5"/>
        <v>4623671.2</v>
      </c>
      <c r="O28" s="231"/>
      <c r="P28" s="98"/>
    </row>
    <row r="29" spans="1:16">
      <c r="A29" s="99" t="s">
        <v>14</v>
      </c>
      <c r="B29" s="194">
        <v>10402400</v>
      </c>
      <c r="C29" s="194">
        <v>4378800</v>
      </c>
      <c r="D29" s="195">
        <f t="shared" si="0"/>
        <v>6023600</v>
      </c>
      <c r="E29" s="196">
        <v>6</v>
      </c>
      <c r="F29" s="194">
        <v>4377200</v>
      </c>
      <c r="G29" s="185">
        <f t="shared" si="1"/>
        <v>1646400</v>
      </c>
      <c r="H29" s="187">
        <f t="shared" si="2"/>
        <v>1382976</v>
      </c>
      <c r="I29" s="232">
        <f t="shared" si="7"/>
        <v>998706.24</v>
      </c>
      <c r="J29" s="239"/>
      <c r="K29" s="233">
        <v>1847100</v>
      </c>
      <c r="L29" s="235">
        <f t="shared" si="4"/>
        <v>3493500</v>
      </c>
      <c r="M29" s="235">
        <f t="shared" si="6"/>
        <v>1857493.9499999997</v>
      </c>
      <c r="N29" s="105">
        <f t="shared" si="5"/>
        <v>1830594</v>
      </c>
      <c r="O29" s="231"/>
      <c r="P29" s="98"/>
    </row>
    <row r="30" spans="1:16">
      <c r="A30" s="99" t="s">
        <v>15</v>
      </c>
      <c r="B30" s="194">
        <v>27043118</v>
      </c>
      <c r="C30" s="194">
        <v>12918900</v>
      </c>
      <c r="D30" s="195">
        <f t="shared" si="0"/>
        <v>14124218</v>
      </c>
      <c r="E30" s="196">
        <v>14.1</v>
      </c>
      <c r="F30" s="194">
        <v>14124218</v>
      </c>
      <c r="G30" s="185">
        <f t="shared" si="1"/>
        <v>0</v>
      </c>
      <c r="H30" s="187">
        <f t="shared" si="2"/>
        <v>0</v>
      </c>
      <c r="I30" s="232">
        <f t="shared" si="7"/>
        <v>0</v>
      </c>
      <c r="J30" s="239"/>
      <c r="K30" s="233">
        <v>2223700</v>
      </c>
      <c r="L30" s="235">
        <f t="shared" si="4"/>
        <v>2223700</v>
      </c>
      <c r="M30" s="235">
        <f t="shared" si="6"/>
        <v>1182341.2899999998</v>
      </c>
      <c r="N30" s="105">
        <f t="shared" si="5"/>
        <v>1165218.8</v>
      </c>
      <c r="O30" s="231"/>
      <c r="P30" s="98"/>
    </row>
    <row r="31" spans="1:16">
      <c r="A31" s="99" t="s">
        <v>16</v>
      </c>
      <c r="B31" s="194">
        <v>72939200</v>
      </c>
      <c r="C31" s="194">
        <v>28511500</v>
      </c>
      <c r="D31" s="195">
        <f t="shared" si="0"/>
        <v>44427700</v>
      </c>
      <c r="E31" s="196">
        <v>44.4</v>
      </c>
      <c r="F31" s="194">
        <v>44427700</v>
      </c>
      <c r="G31" s="185">
        <f t="shared" si="1"/>
        <v>0</v>
      </c>
      <c r="H31" s="187">
        <f t="shared" si="2"/>
        <v>0</v>
      </c>
      <c r="I31" s="232">
        <f t="shared" si="7"/>
        <v>0</v>
      </c>
      <c r="J31" s="239"/>
      <c r="K31" s="233">
        <v>2246300</v>
      </c>
      <c r="L31" s="235">
        <f t="shared" si="4"/>
        <v>2246300</v>
      </c>
      <c r="M31" s="235">
        <f t="shared" si="6"/>
        <v>1194357.71</v>
      </c>
      <c r="N31" s="105">
        <f t="shared" si="5"/>
        <v>1177061.2</v>
      </c>
      <c r="O31" s="231"/>
      <c r="P31" s="98"/>
    </row>
    <row r="32" spans="1:16">
      <c r="A32" s="99" t="s">
        <v>17</v>
      </c>
      <c r="B32" s="194">
        <v>96627726.650000006</v>
      </c>
      <c r="C32" s="194">
        <v>9058847</v>
      </c>
      <c r="D32" s="195">
        <f t="shared" si="0"/>
        <v>87568879.650000006</v>
      </c>
      <c r="E32" s="196">
        <v>87.6</v>
      </c>
      <c r="F32" s="194">
        <v>83201000</v>
      </c>
      <c r="G32" s="185">
        <f t="shared" si="1"/>
        <v>4367879.650000006</v>
      </c>
      <c r="H32" s="187">
        <f t="shared" si="2"/>
        <v>3669018.9060000051</v>
      </c>
      <c r="I32" s="232">
        <f t="shared" si="7"/>
        <v>2649555.7956900038</v>
      </c>
      <c r="J32" s="239"/>
      <c r="K32" s="233">
        <v>1797000</v>
      </c>
      <c r="L32" s="235">
        <f t="shared" si="4"/>
        <v>6164879.650000006</v>
      </c>
      <c r="M32" s="235">
        <f t="shared" si="6"/>
        <v>3277866.509905003</v>
      </c>
      <c r="N32" s="105">
        <f t="shared" si="5"/>
        <v>3230396.9366000034</v>
      </c>
      <c r="O32" s="231"/>
      <c r="P32" s="98"/>
    </row>
    <row r="33" spans="1:17">
      <c r="A33" s="22" t="s">
        <v>18</v>
      </c>
      <c r="B33" s="194">
        <v>39942800</v>
      </c>
      <c r="C33" s="194">
        <v>26321800</v>
      </c>
      <c r="D33" s="195">
        <f t="shared" si="0"/>
        <v>13621000</v>
      </c>
      <c r="E33" s="196">
        <v>13.6</v>
      </c>
      <c r="F33" s="194">
        <v>12954000</v>
      </c>
      <c r="G33" s="185">
        <f t="shared" si="1"/>
        <v>667000</v>
      </c>
      <c r="H33" s="187">
        <f t="shared" si="2"/>
        <v>560280</v>
      </c>
      <c r="I33" s="232">
        <f t="shared" si="7"/>
        <v>404602.2</v>
      </c>
      <c r="J33" s="239"/>
      <c r="K33" s="233">
        <v>0</v>
      </c>
      <c r="L33" s="235">
        <f t="shared" si="4"/>
        <v>667000</v>
      </c>
      <c r="M33" s="235">
        <f t="shared" si="6"/>
        <v>354643.89999999997</v>
      </c>
      <c r="N33" s="105">
        <f t="shared" si="5"/>
        <v>349508</v>
      </c>
      <c r="O33" s="231"/>
      <c r="P33" s="98"/>
    </row>
    <row r="34" spans="1:17">
      <c r="A34" s="121"/>
      <c r="B34" s="197"/>
      <c r="C34" s="197"/>
      <c r="D34" s="69"/>
      <c r="E34" s="69"/>
      <c r="F34" s="69"/>
      <c r="G34" s="185"/>
      <c r="H34" s="183"/>
      <c r="I34" s="232"/>
      <c r="J34" s="239"/>
      <c r="K34" s="233"/>
      <c r="L34" s="235"/>
      <c r="M34" s="230"/>
      <c r="N34" s="231"/>
      <c r="O34" s="231"/>
      <c r="P34" s="98"/>
    </row>
    <row r="35" spans="1:17">
      <c r="A35" s="35" t="s">
        <v>123</v>
      </c>
      <c r="B35" s="194">
        <f t="shared" ref="B35:H35" si="8">SUM(B16:B34)</f>
        <v>961377119.66999996</v>
      </c>
      <c r="C35" s="194">
        <f t="shared" si="8"/>
        <v>383685670.66999996</v>
      </c>
      <c r="D35" s="195">
        <f t="shared" si="8"/>
        <v>577691449</v>
      </c>
      <c r="E35" s="196">
        <f t="shared" si="8"/>
        <v>577.6</v>
      </c>
      <c r="F35" s="195">
        <f t="shared" si="8"/>
        <v>520833507</v>
      </c>
      <c r="G35" s="185">
        <f t="shared" si="8"/>
        <v>56857942.000000007</v>
      </c>
      <c r="H35" s="187">
        <f t="shared" si="8"/>
        <v>39770357.198800005</v>
      </c>
      <c r="I35" s="243">
        <f>SUM(I16:I34)</f>
        <v>34690823.785062008</v>
      </c>
      <c r="J35" s="240">
        <f>SUM(J24:J34)</f>
        <v>15300000</v>
      </c>
      <c r="K35" s="233">
        <f>SUM(K16:K34)</f>
        <v>24011200</v>
      </c>
      <c r="L35" s="235">
        <f>SUM(L17:L34)</f>
        <v>63903832.000000007</v>
      </c>
      <c r="M35" s="235">
        <f>SUM(M17:M34)</f>
        <v>34690695.885148048</v>
      </c>
      <c r="N35" s="241">
        <f>SUM(N17:N34)</f>
        <v>34188301.960680008</v>
      </c>
      <c r="O35" s="241"/>
      <c r="P35" s="91"/>
      <c r="Q35" s="212"/>
    </row>
    <row r="36" spans="1:17">
      <c r="A36" s="82"/>
      <c r="B36" s="189"/>
      <c r="C36" s="189"/>
      <c r="D36" s="189"/>
      <c r="E36" s="189"/>
      <c r="F36" s="189"/>
      <c r="G36" s="178">
        <v>59.8</v>
      </c>
      <c r="H36" s="183"/>
      <c r="I36" s="244">
        <v>34.700000000000003</v>
      </c>
      <c r="J36" s="230"/>
      <c r="K36" s="230"/>
      <c r="L36" s="235">
        <f>L35+1341019</f>
        <v>65244851.000000007</v>
      </c>
      <c r="M36" s="230"/>
      <c r="N36" s="231"/>
      <c r="O36" s="231"/>
      <c r="P36" s="98"/>
    </row>
    <row r="37" spans="1:17">
      <c r="A37" s="69"/>
      <c r="B37" s="189"/>
      <c r="C37" s="189"/>
      <c r="D37" s="189"/>
      <c r="E37" s="189"/>
      <c r="F37" s="189"/>
      <c r="G37" s="186">
        <f>H12/G36</f>
        <v>0</v>
      </c>
      <c r="H37" s="190"/>
      <c r="I37" s="230"/>
      <c r="J37" s="230"/>
      <c r="K37" s="230"/>
      <c r="L37" s="230"/>
      <c r="M37" s="230"/>
      <c r="N37" s="236">
        <v>34200</v>
      </c>
      <c r="O37" s="231"/>
      <c r="P37" s="98"/>
    </row>
    <row r="38" spans="1:17">
      <c r="A38" s="82"/>
      <c r="B38" s="189"/>
      <c r="C38" s="189"/>
      <c r="D38" s="189"/>
      <c r="E38" s="189"/>
      <c r="F38" s="189"/>
      <c r="G38" s="182"/>
      <c r="H38" s="189"/>
      <c r="I38" s="230"/>
      <c r="J38" s="230"/>
      <c r="K38" s="230"/>
      <c r="L38" s="242">
        <f>I35/L36</f>
        <v>0.53170209224727949</v>
      </c>
      <c r="M38" s="230"/>
      <c r="N38" s="234">
        <v>0.52400000000000002</v>
      </c>
      <c r="O38" s="231"/>
      <c r="P38" s="98"/>
    </row>
    <row r="39" spans="1:17">
      <c r="A39" s="82"/>
    </row>
    <row r="40" spans="1:17">
      <c r="A40" s="10" t="s">
        <v>190</v>
      </c>
    </row>
    <row r="41" spans="1:17">
      <c r="A41" s="10" t="s">
        <v>191</v>
      </c>
    </row>
    <row r="42" spans="1:17">
      <c r="A42" s="10" t="s">
        <v>193</v>
      </c>
    </row>
    <row r="44" spans="1:17">
      <c r="A44" s="10" t="s">
        <v>194</v>
      </c>
    </row>
    <row r="45" spans="1:17">
      <c r="A45" s="10" t="s">
        <v>195</v>
      </c>
    </row>
  </sheetData>
  <mergeCells count="5">
    <mergeCell ref="A6:P6"/>
    <mergeCell ref="A8:P8"/>
    <mergeCell ref="A12:A13"/>
    <mergeCell ref="I10:J10"/>
    <mergeCell ref="N10:P10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32"/>
  <sheetViews>
    <sheetView workbookViewId="0">
      <selection activeCell="A2" sqref="A1:B1048576"/>
    </sheetView>
  </sheetViews>
  <sheetFormatPr defaultRowHeight="15"/>
  <cols>
    <col min="1" max="1" width="24" style="10" customWidth="1"/>
    <col min="2" max="2" width="16.85546875" customWidth="1"/>
    <col min="3" max="3" width="16.5703125" customWidth="1"/>
    <col min="4" max="4" width="17.28515625" customWidth="1"/>
    <col min="5" max="5" width="11.42578125" customWidth="1"/>
    <col min="6" max="6" width="9.5703125" customWidth="1"/>
    <col min="7" max="7" width="12.5703125" customWidth="1"/>
  </cols>
  <sheetData>
    <row r="1" spans="1:11" ht="15.75">
      <c r="A1" s="285" t="s">
        <v>127</v>
      </c>
      <c r="B1" s="285"/>
      <c r="C1" s="285"/>
      <c r="D1" s="285"/>
      <c r="E1" s="285"/>
      <c r="F1" s="285"/>
      <c r="G1" s="285"/>
      <c r="H1" s="285"/>
      <c r="I1" s="285"/>
    </row>
    <row r="4" spans="1:11">
      <c r="A4" s="38"/>
      <c r="B4" s="73" t="s">
        <v>115</v>
      </c>
      <c r="C4" s="73" t="s">
        <v>110</v>
      </c>
      <c r="D4" s="73" t="s">
        <v>115</v>
      </c>
      <c r="E4" s="73"/>
      <c r="F4" s="112" t="s">
        <v>104</v>
      </c>
      <c r="G4" s="112" t="s">
        <v>122</v>
      </c>
      <c r="H4" s="73"/>
      <c r="I4" s="73"/>
    </row>
    <row r="5" spans="1:11">
      <c r="A5" s="278" t="s">
        <v>39</v>
      </c>
      <c r="B5" s="74" t="s">
        <v>116</v>
      </c>
      <c r="C5" s="74" t="s">
        <v>118</v>
      </c>
      <c r="D5" s="74" t="s">
        <v>120</v>
      </c>
      <c r="E5" s="74" t="s">
        <v>115</v>
      </c>
      <c r="F5" s="86"/>
      <c r="G5" s="74"/>
      <c r="H5" s="116">
        <v>50</v>
      </c>
      <c r="I5" s="116"/>
    </row>
    <row r="6" spans="1:11">
      <c r="A6" s="261"/>
      <c r="B6" s="75" t="s">
        <v>117</v>
      </c>
      <c r="C6" s="75" t="s">
        <v>119</v>
      </c>
      <c r="D6" s="75" t="s">
        <v>121</v>
      </c>
      <c r="E6" s="75"/>
      <c r="F6" s="75"/>
      <c r="G6" s="75"/>
      <c r="H6" s="117" t="s">
        <v>125</v>
      </c>
      <c r="I6" s="117"/>
    </row>
    <row r="7" spans="1:11">
      <c r="A7" s="111"/>
      <c r="B7" s="113">
        <v>1</v>
      </c>
      <c r="C7" s="113">
        <v>2</v>
      </c>
      <c r="D7" s="113">
        <v>3</v>
      </c>
      <c r="E7" s="113">
        <v>4</v>
      </c>
      <c r="F7" s="114">
        <v>5</v>
      </c>
      <c r="G7" s="114">
        <v>6</v>
      </c>
      <c r="H7" s="114">
        <v>7</v>
      </c>
      <c r="I7" s="114"/>
    </row>
    <row r="8" spans="1:11">
      <c r="A8" s="15"/>
      <c r="B8" s="98" t="s">
        <v>126</v>
      </c>
      <c r="C8" s="98" t="s">
        <v>126</v>
      </c>
      <c r="D8" s="98" t="s">
        <v>126</v>
      </c>
      <c r="E8" s="98" t="s">
        <v>124</v>
      </c>
      <c r="F8" s="98" t="s">
        <v>124</v>
      </c>
      <c r="G8" s="98" t="s">
        <v>124</v>
      </c>
      <c r="H8" s="98" t="s">
        <v>124</v>
      </c>
      <c r="I8" s="98"/>
    </row>
    <row r="9" spans="1:11">
      <c r="A9" s="22" t="s">
        <v>1</v>
      </c>
      <c r="B9" s="77">
        <v>118020210</v>
      </c>
      <c r="C9" s="77">
        <v>6930100</v>
      </c>
      <c r="D9" s="115">
        <f>B9-C9</f>
        <v>111090110</v>
      </c>
      <c r="E9" s="115">
        <v>111.1</v>
      </c>
      <c r="F9" s="98">
        <v>98.6</v>
      </c>
      <c r="G9" s="115">
        <f>E9-F9</f>
        <v>12.5</v>
      </c>
      <c r="H9" s="119">
        <v>10.3</v>
      </c>
      <c r="I9" s="119">
        <f>G9*0.6066</f>
        <v>7.5825000000000005</v>
      </c>
      <c r="K9" s="141">
        <f>I9*0.89</f>
        <v>6.7484250000000001</v>
      </c>
    </row>
    <row r="10" spans="1:11">
      <c r="A10" s="22" t="s">
        <v>2</v>
      </c>
      <c r="B10" s="77">
        <v>57149974.579999998</v>
      </c>
      <c r="C10" s="77">
        <v>31823800</v>
      </c>
      <c r="D10" s="115">
        <f t="shared" ref="D10:D26" si="0">B10-C10</f>
        <v>25326174.579999998</v>
      </c>
      <c r="E10" s="115">
        <v>25.3</v>
      </c>
      <c r="F10" s="98">
        <v>22</v>
      </c>
      <c r="G10" s="115">
        <f t="shared" ref="G10:G26" si="1">E10-F10</f>
        <v>3.3000000000000007</v>
      </c>
      <c r="H10" s="119">
        <f t="shared" ref="H10:H26" si="2">G10*0.84</f>
        <v>2.7720000000000007</v>
      </c>
      <c r="I10" s="119">
        <f t="shared" ref="I10:I16" si="3">G10*0.6066</f>
        <v>2.0017800000000006</v>
      </c>
      <c r="K10" s="141">
        <f t="shared" ref="K10:K26" si="4">I10*0.89</f>
        <v>1.7815842000000006</v>
      </c>
    </row>
    <row r="11" spans="1:11">
      <c r="A11" s="22" t="s">
        <v>3</v>
      </c>
      <c r="B11" s="77">
        <v>33839186.93</v>
      </c>
      <c r="C11" s="77">
        <v>29395400</v>
      </c>
      <c r="D11" s="115">
        <f t="shared" si="0"/>
        <v>4443786.93</v>
      </c>
      <c r="E11" s="115">
        <v>4.4000000000000004</v>
      </c>
      <c r="F11" s="98">
        <v>7.4</v>
      </c>
      <c r="G11" s="118">
        <f t="shared" si="1"/>
        <v>-3</v>
      </c>
      <c r="H11" s="119"/>
      <c r="I11" s="119"/>
      <c r="K11" s="141">
        <f t="shared" si="4"/>
        <v>0</v>
      </c>
    </row>
    <row r="12" spans="1:11">
      <c r="A12" s="99" t="s">
        <v>4</v>
      </c>
      <c r="B12" s="77">
        <v>22063300</v>
      </c>
      <c r="C12" s="77">
        <v>16478100</v>
      </c>
      <c r="D12" s="115">
        <f t="shared" si="0"/>
        <v>5585200</v>
      </c>
      <c r="E12" s="115">
        <v>5.6</v>
      </c>
      <c r="F12" s="98">
        <v>4.5</v>
      </c>
      <c r="G12" s="115">
        <f t="shared" si="1"/>
        <v>1.0999999999999996</v>
      </c>
      <c r="H12" s="119">
        <f t="shared" si="2"/>
        <v>0.92399999999999971</v>
      </c>
      <c r="I12" s="119">
        <f t="shared" si="3"/>
        <v>0.66725999999999985</v>
      </c>
      <c r="K12" s="141">
        <f t="shared" si="4"/>
        <v>0.59386139999999987</v>
      </c>
    </row>
    <row r="13" spans="1:11">
      <c r="A13" s="22" t="s">
        <v>5</v>
      </c>
      <c r="B13" s="77">
        <v>172881420.84</v>
      </c>
      <c r="C13" s="77">
        <v>97439026</v>
      </c>
      <c r="D13" s="115">
        <f t="shared" si="0"/>
        <v>75442394.840000004</v>
      </c>
      <c r="E13" s="115">
        <v>75.400000000000006</v>
      </c>
      <c r="F13" s="98">
        <v>68.8</v>
      </c>
      <c r="G13" s="115">
        <f t="shared" si="1"/>
        <v>6.6000000000000085</v>
      </c>
      <c r="H13" s="119">
        <f t="shared" si="2"/>
        <v>5.5440000000000067</v>
      </c>
      <c r="I13" s="119">
        <f t="shared" si="3"/>
        <v>4.0035600000000056</v>
      </c>
      <c r="K13" s="141">
        <f t="shared" si="4"/>
        <v>3.5631684000000048</v>
      </c>
    </row>
    <row r="14" spans="1:11">
      <c r="A14" s="22" t="s">
        <v>6</v>
      </c>
      <c r="B14" s="77">
        <v>39408785</v>
      </c>
      <c r="C14" s="77">
        <v>24247300</v>
      </c>
      <c r="D14" s="115">
        <f t="shared" si="0"/>
        <v>15161485</v>
      </c>
      <c r="E14" s="115">
        <v>15.2</v>
      </c>
      <c r="F14" s="98">
        <v>10.5</v>
      </c>
      <c r="G14" s="115">
        <f t="shared" si="1"/>
        <v>4.6999999999999993</v>
      </c>
      <c r="H14" s="119">
        <f t="shared" si="2"/>
        <v>3.9479999999999991</v>
      </c>
      <c r="I14" s="119">
        <f t="shared" si="3"/>
        <v>2.8510199999999997</v>
      </c>
      <c r="K14" s="141">
        <f t="shared" si="4"/>
        <v>2.5374077999999995</v>
      </c>
    </row>
    <row r="15" spans="1:11">
      <c r="A15" s="22" t="s">
        <v>7</v>
      </c>
      <c r="B15" s="77">
        <v>62129053</v>
      </c>
      <c r="C15" s="77">
        <v>12891053</v>
      </c>
      <c r="D15" s="115">
        <f t="shared" si="0"/>
        <v>49238000</v>
      </c>
      <c r="E15" s="115">
        <v>49.2</v>
      </c>
      <c r="F15" s="98">
        <v>40.6</v>
      </c>
      <c r="G15" s="115">
        <f t="shared" si="1"/>
        <v>8.6000000000000014</v>
      </c>
      <c r="H15" s="119">
        <f t="shared" si="2"/>
        <v>7.2240000000000011</v>
      </c>
      <c r="I15" s="119">
        <f t="shared" si="3"/>
        <v>5.2167600000000007</v>
      </c>
      <c r="K15" s="141">
        <f t="shared" si="4"/>
        <v>4.6429164000000007</v>
      </c>
    </row>
    <row r="16" spans="1:11">
      <c r="A16" s="99" t="s">
        <v>8</v>
      </c>
      <c r="B16" s="77">
        <v>27377400</v>
      </c>
      <c r="C16" s="77">
        <v>8519900</v>
      </c>
      <c r="D16" s="115">
        <f t="shared" si="0"/>
        <v>18857500</v>
      </c>
      <c r="E16" s="115">
        <v>18.899999999999999</v>
      </c>
      <c r="F16" s="98">
        <v>17.899999999999999</v>
      </c>
      <c r="G16" s="115">
        <f t="shared" si="1"/>
        <v>1</v>
      </c>
      <c r="H16" s="119">
        <f t="shared" si="2"/>
        <v>0.84</v>
      </c>
      <c r="I16" s="119">
        <f t="shared" si="3"/>
        <v>0.60660000000000003</v>
      </c>
      <c r="K16" s="141">
        <f t="shared" si="4"/>
        <v>0.53987400000000008</v>
      </c>
    </row>
    <row r="17" spans="1:11">
      <c r="A17" s="99" t="s">
        <v>9</v>
      </c>
      <c r="B17" s="77">
        <v>33727644.670000002</v>
      </c>
      <c r="C17" s="77">
        <v>14013244.67</v>
      </c>
      <c r="D17" s="115">
        <f t="shared" si="0"/>
        <v>19714400</v>
      </c>
      <c r="E17" s="115">
        <v>19.7</v>
      </c>
      <c r="F17" s="98">
        <v>17.100000000000001</v>
      </c>
      <c r="G17" s="115">
        <f t="shared" si="1"/>
        <v>2.5999999999999979</v>
      </c>
      <c r="H17" s="119">
        <f t="shared" si="2"/>
        <v>2.1839999999999979</v>
      </c>
      <c r="I17" s="119">
        <v>0</v>
      </c>
      <c r="J17">
        <v>15.3</v>
      </c>
      <c r="K17" s="141">
        <f t="shared" si="4"/>
        <v>0</v>
      </c>
    </row>
    <row r="18" spans="1:11">
      <c r="A18" s="99" t="s">
        <v>10</v>
      </c>
      <c r="B18" s="77">
        <v>64480100</v>
      </c>
      <c r="C18" s="77">
        <v>31675300</v>
      </c>
      <c r="D18" s="115">
        <f t="shared" si="0"/>
        <v>32804800</v>
      </c>
      <c r="E18" s="115">
        <v>32.799999999999997</v>
      </c>
      <c r="F18" s="98">
        <v>30.2</v>
      </c>
      <c r="G18" s="115">
        <f t="shared" si="1"/>
        <v>2.5999999999999979</v>
      </c>
      <c r="H18" s="119">
        <f t="shared" si="2"/>
        <v>2.1839999999999979</v>
      </c>
      <c r="I18" s="122">
        <f>G18*0.6066</f>
        <v>1.5771599999999988</v>
      </c>
      <c r="K18" s="141">
        <f t="shared" si="4"/>
        <v>1.4036723999999989</v>
      </c>
    </row>
    <row r="19" spans="1:11">
      <c r="A19" s="99" t="s">
        <v>11</v>
      </c>
      <c r="B19" s="77">
        <v>27985300</v>
      </c>
      <c r="C19" s="77">
        <v>11432200</v>
      </c>
      <c r="D19" s="115">
        <f t="shared" si="0"/>
        <v>16553100</v>
      </c>
      <c r="E19" s="115">
        <v>16.600000000000001</v>
      </c>
      <c r="F19" s="98">
        <v>13.9</v>
      </c>
      <c r="G19" s="115">
        <f t="shared" si="1"/>
        <v>2.7000000000000011</v>
      </c>
      <c r="H19" s="119">
        <f t="shared" si="2"/>
        <v>2.2680000000000007</v>
      </c>
      <c r="I19" s="122">
        <f t="shared" ref="I19:I26" si="5">G19*0.6066</f>
        <v>1.6378200000000007</v>
      </c>
      <c r="K19" s="141">
        <f t="shared" si="4"/>
        <v>1.4576598000000007</v>
      </c>
    </row>
    <row r="20" spans="1:11">
      <c r="A20" s="99" t="s">
        <v>12</v>
      </c>
      <c r="B20" s="77">
        <v>30579800</v>
      </c>
      <c r="C20" s="77">
        <v>9534000</v>
      </c>
      <c r="D20" s="115">
        <f t="shared" si="0"/>
        <v>21045800</v>
      </c>
      <c r="E20" s="115">
        <v>21</v>
      </c>
      <c r="F20" s="98">
        <v>20.6</v>
      </c>
      <c r="G20" s="115">
        <f t="shared" si="1"/>
        <v>0.39999999999999858</v>
      </c>
      <c r="H20" s="119">
        <f t="shared" si="2"/>
        <v>0.3359999999999988</v>
      </c>
      <c r="I20" s="122">
        <f t="shared" si="5"/>
        <v>0.24263999999999916</v>
      </c>
      <c r="K20" s="141">
        <f t="shared" si="4"/>
        <v>0.21594959999999927</v>
      </c>
    </row>
    <row r="21" spans="1:11">
      <c r="A21" s="99" t="s">
        <v>13</v>
      </c>
      <c r="B21" s="77">
        <v>24779700</v>
      </c>
      <c r="C21" s="77">
        <v>8116400</v>
      </c>
      <c r="D21" s="115">
        <f t="shared" si="0"/>
        <v>16663300</v>
      </c>
      <c r="E21" s="115">
        <v>16.7</v>
      </c>
      <c r="F21" s="98">
        <v>9.6</v>
      </c>
      <c r="G21" s="115">
        <f t="shared" si="1"/>
        <v>7.1</v>
      </c>
      <c r="H21" s="119">
        <f t="shared" si="2"/>
        <v>5.9639999999999995</v>
      </c>
      <c r="I21" s="122">
        <f t="shared" si="5"/>
        <v>4.3068600000000004</v>
      </c>
      <c r="K21" s="141">
        <f t="shared" si="4"/>
        <v>3.8331054000000004</v>
      </c>
    </row>
    <row r="22" spans="1:11">
      <c r="A22" s="99" t="s">
        <v>14</v>
      </c>
      <c r="B22" s="77">
        <v>10402400</v>
      </c>
      <c r="C22" s="77">
        <v>4378800</v>
      </c>
      <c r="D22" s="115">
        <f t="shared" si="0"/>
        <v>6023600</v>
      </c>
      <c r="E22" s="115">
        <v>6</v>
      </c>
      <c r="F22" s="98">
        <v>4.4000000000000004</v>
      </c>
      <c r="G22" s="115">
        <f t="shared" si="1"/>
        <v>1.5999999999999996</v>
      </c>
      <c r="H22" s="119">
        <f t="shared" si="2"/>
        <v>1.3439999999999996</v>
      </c>
      <c r="I22" s="122">
        <f t="shared" si="5"/>
        <v>0.97055999999999987</v>
      </c>
      <c r="K22" s="141">
        <f t="shared" si="4"/>
        <v>0.86379839999999986</v>
      </c>
    </row>
    <row r="23" spans="1:11">
      <c r="A23" s="99" t="s">
        <v>15</v>
      </c>
      <c r="B23" s="77">
        <v>27043118</v>
      </c>
      <c r="C23" s="77">
        <v>12918900</v>
      </c>
      <c r="D23" s="115">
        <f t="shared" si="0"/>
        <v>14124218</v>
      </c>
      <c r="E23" s="115">
        <v>14.1</v>
      </c>
      <c r="F23" s="98">
        <v>14.1</v>
      </c>
      <c r="G23" s="115">
        <f t="shared" si="1"/>
        <v>0</v>
      </c>
      <c r="H23" s="119">
        <f t="shared" si="2"/>
        <v>0</v>
      </c>
      <c r="I23" s="122">
        <f t="shared" si="5"/>
        <v>0</v>
      </c>
      <c r="K23" s="141">
        <f t="shared" si="4"/>
        <v>0</v>
      </c>
    </row>
    <row r="24" spans="1:11">
      <c r="A24" s="99" t="s">
        <v>16</v>
      </c>
      <c r="B24" s="77">
        <v>72939200</v>
      </c>
      <c r="C24" s="77">
        <v>28511500</v>
      </c>
      <c r="D24" s="115">
        <f t="shared" si="0"/>
        <v>44427700</v>
      </c>
      <c r="E24" s="115">
        <v>44.4</v>
      </c>
      <c r="F24" s="98">
        <v>44.4</v>
      </c>
      <c r="G24" s="115">
        <f t="shared" si="1"/>
        <v>0</v>
      </c>
      <c r="H24" s="119">
        <f t="shared" si="2"/>
        <v>0</v>
      </c>
      <c r="I24" s="122">
        <f t="shared" si="5"/>
        <v>0</v>
      </c>
      <c r="K24" s="141">
        <f t="shared" si="4"/>
        <v>0</v>
      </c>
    </row>
    <row r="25" spans="1:11">
      <c r="A25" s="99" t="s">
        <v>17</v>
      </c>
      <c r="B25" s="77">
        <v>96627726.650000006</v>
      </c>
      <c r="C25" s="77">
        <v>9058847</v>
      </c>
      <c r="D25" s="115">
        <f t="shared" si="0"/>
        <v>87568879.650000006</v>
      </c>
      <c r="E25" s="115">
        <v>87.6</v>
      </c>
      <c r="F25" s="98">
        <v>83.2</v>
      </c>
      <c r="G25" s="115">
        <f t="shared" si="1"/>
        <v>4.3999999999999915</v>
      </c>
      <c r="H25" s="119">
        <f t="shared" si="2"/>
        <v>3.6959999999999926</v>
      </c>
      <c r="I25" s="122">
        <f t="shared" si="5"/>
        <v>2.669039999999995</v>
      </c>
      <c r="K25" s="141">
        <f t="shared" si="4"/>
        <v>2.3754455999999955</v>
      </c>
    </row>
    <row r="26" spans="1:11">
      <c r="A26" s="22" t="s">
        <v>18</v>
      </c>
      <c r="B26" s="77">
        <v>39942800</v>
      </c>
      <c r="C26" s="77">
        <v>26321800</v>
      </c>
      <c r="D26" s="115">
        <f t="shared" si="0"/>
        <v>13621000</v>
      </c>
      <c r="E26" s="115">
        <v>13.6</v>
      </c>
      <c r="F26" s="98">
        <v>13</v>
      </c>
      <c r="G26" s="115">
        <f t="shared" si="1"/>
        <v>0.59999999999999964</v>
      </c>
      <c r="H26" s="119">
        <f t="shared" si="2"/>
        <v>0.50399999999999967</v>
      </c>
      <c r="I26" s="122">
        <f t="shared" si="5"/>
        <v>0.36395999999999978</v>
      </c>
      <c r="K26" s="141">
        <f t="shared" si="4"/>
        <v>0.32392439999999983</v>
      </c>
    </row>
    <row r="27" spans="1:11">
      <c r="A27" s="121"/>
      <c r="B27" s="77"/>
      <c r="C27" s="77"/>
      <c r="D27" s="98"/>
      <c r="E27" s="98"/>
      <c r="F27" s="98"/>
      <c r="G27" s="98"/>
      <c r="H27" s="98"/>
      <c r="I27" s="98"/>
    </row>
    <row r="28" spans="1:11">
      <c r="A28" s="35" t="s">
        <v>123</v>
      </c>
      <c r="B28" s="77">
        <f t="shared" ref="B28:H28" si="6">SUM(B9:B27)</f>
        <v>961377119.66999996</v>
      </c>
      <c r="C28" s="77">
        <f t="shared" si="6"/>
        <v>383685670.66999996</v>
      </c>
      <c r="D28" s="115">
        <f t="shared" si="6"/>
        <v>577691449</v>
      </c>
      <c r="E28" s="115">
        <f t="shared" si="6"/>
        <v>577.6</v>
      </c>
      <c r="F28" s="115">
        <f t="shared" si="6"/>
        <v>520.79999999999995</v>
      </c>
      <c r="G28" s="115">
        <f t="shared" si="6"/>
        <v>56.8</v>
      </c>
      <c r="H28" s="119">
        <f t="shared" si="6"/>
        <v>50.031999999999989</v>
      </c>
      <c r="I28" s="122">
        <f>SUM(I9:I27)</f>
        <v>34.697519999999997</v>
      </c>
      <c r="K28" s="141">
        <f>SUM(K9:K27)</f>
        <v>30.880792800000002</v>
      </c>
    </row>
    <row r="29" spans="1:11">
      <c r="A29" s="82"/>
      <c r="G29" s="113">
        <v>59.8</v>
      </c>
      <c r="H29" s="98"/>
      <c r="I29" s="123">
        <v>34.700000000000003</v>
      </c>
      <c r="K29" s="141">
        <f>J28/I28</f>
        <v>0</v>
      </c>
    </row>
    <row r="30" spans="1:11">
      <c r="A30" s="69"/>
      <c r="G30" s="115">
        <f>H5/G29</f>
        <v>0.83612040133779264</v>
      </c>
      <c r="H30" s="120"/>
    </row>
    <row r="31" spans="1:11">
      <c r="A31" s="82"/>
      <c r="G31" t="s">
        <v>131</v>
      </c>
      <c r="I31">
        <v>0.60660000000000003</v>
      </c>
    </row>
    <row r="32" spans="1:11">
      <c r="A32" s="82" t="s">
        <v>129</v>
      </c>
      <c r="E32" t="s">
        <v>130</v>
      </c>
    </row>
  </sheetData>
  <mergeCells count="2">
    <mergeCell ref="A1:I1"/>
    <mergeCell ref="A5:A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H26" sqref="H26"/>
    </sheetView>
  </sheetViews>
  <sheetFormatPr defaultRowHeight="15"/>
  <cols>
    <col min="1" max="1" width="24" style="10" customWidth="1"/>
    <col min="2" max="2" width="16.85546875" customWidth="1"/>
    <col min="4" max="4" width="12" bestFit="1" customWidth="1"/>
  </cols>
  <sheetData>
    <row r="1" spans="1:4">
      <c r="A1"/>
    </row>
    <row r="4" spans="1:4">
      <c r="A4" s="38"/>
      <c r="B4" s="73" t="s">
        <v>115</v>
      </c>
      <c r="C4" s="73"/>
      <c r="D4" s="73" t="s">
        <v>167</v>
      </c>
    </row>
    <row r="5" spans="1:4">
      <c r="A5" s="278" t="s">
        <v>39</v>
      </c>
      <c r="B5" s="74" t="s">
        <v>116</v>
      </c>
      <c r="C5" s="74" t="s">
        <v>166</v>
      </c>
      <c r="D5" s="74" t="s">
        <v>168</v>
      </c>
    </row>
    <row r="6" spans="1:4">
      <c r="A6" s="261"/>
      <c r="B6" s="75" t="s">
        <v>117</v>
      </c>
      <c r="C6" s="75"/>
      <c r="D6" s="75"/>
    </row>
    <row r="7" spans="1:4">
      <c r="A7" s="140"/>
      <c r="B7" s="113">
        <v>1</v>
      </c>
      <c r="C7" s="98"/>
      <c r="D7" s="98"/>
    </row>
    <row r="8" spans="1:4">
      <c r="A8" s="15"/>
      <c r="B8" s="98" t="s">
        <v>126</v>
      </c>
      <c r="C8" s="98"/>
      <c r="D8" s="98"/>
    </row>
    <row r="9" spans="1:4">
      <c r="A9" s="42" t="s">
        <v>1</v>
      </c>
      <c r="B9" s="166">
        <v>118020210</v>
      </c>
      <c r="C9" s="83">
        <v>58574.1</v>
      </c>
      <c r="D9" s="159">
        <f>C9/B9*100000</f>
        <v>49.630567510428939</v>
      </c>
    </row>
    <row r="10" spans="1:4">
      <c r="A10" s="22" t="s">
        <v>2</v>
      </c>
      <c r="B10" s="77">
        <v>57149974.579999998</v>
      </c>
      <c r="C10" s="3">
        <v>16042.5</v>
      </c>
      <c r="D10" s="158">
        <f t="shared" ref="D10:D26" si="0">C10/B10*100000</f>
        <v>28.070878627501923</v>
      </c>
    </row>
    <row r="11" spans="1:4">
      <c r="A11" s="22" t="s">
        <v>3</v>
      </c>
      <c r="B11" s="77">
        <v>33839186.93</v>
      </c>
      <c r="C11" s="3">
        <v>9684</v>
      </c>
      <c r="D11" s="158">
        <f t="shared" si="0"/>
        <v>28.617708871174703</v>
      </c>
    </row>
    <row r="12" spans="1:4">
      <c r="A12" s="42" t="s">
        <v>4</v>
      </c>
      <c r="B12" s="166">
        <v>22063300</v>
      </c>
      <c r="C12" s="83">
        <v>13073.1</v>
      </c>
      <c r="D12" s="159">
        <f t="shared" si="0"/>
        <v>59.25269565296216</v>
      </c>
    </row>
    <row r="13" spans="1:4">
      <c r="A13" s="22" t="s">
        <v>5</v>
      </c>
      <c r="B13" s="77">
        <v>172881420.84</v>
      </c>
      <c r="C13" s="3">
        <v>21202.1</v>
      </c>
      <c r="D13" s="158">
        <f t="shared" si="0"/>
        <v>12.263955199455658</v>
      </c>
    </row>
    <row r="14" spans="1:4">
      <c r="A14" s="22" t="s">
        <v>6</v>
      </c>
      <c r="B14" s="77">
        <v>39408785</v>
      </c>
      <c r="C14" s="3">
        <v>4701.6000000000004</v>
      </c>
      <c r="D14" s="158">
        <f t="shared" si="0"/>
        <v>11.930334822552892</v>
      </c>
    </row>
    <row r="15" spans="1:4">
      <c r="A15" s="22" t="s">
        <v>7</v>
      </c>
      <c r="B15" s="77">
        <v>62129053</v>
      </c>
      <c r="C15" s="3">
        <v>26391.600000000002</v>
      </c>
      <c r="D15" s="158">
        <f t="shared" si="0"/>
        <v>42.478677407170522</v>
      </c>
    </row>
    <row r="16" spans="1:4">
      <c r="A16" s="99" t="s">
        <v>8</v>
      </c>
      <c r="B16" s="77">
        <v>27377400</v>
      </c>
      <c r="C16" s="3">
        <v>11371.8</v>
      </c>
      <c r="D16" s="158">
        <f t="shared" si="0"/>
        <v>41.53718030200092</v>
      </c>
    </row>
    <row r="17" spans="1:4">
      <c r="A17" s="42" t="s">
        <v>9</v>
      </c>
      <c r="B17" s="166">
        <v>33727644.670000002</v>
      </c>
      <c r="C17" s="83">
        <v>20468.7</v>
      </c>
      <c r="D17" s="159">
        <f t="shared" si="0"/>
        <v>60.688198658017939</v>
      </c>
    </row>
    <row r="18" spans="1:4">
      <c r="A18" s="99" t="s">
        <v>10</v>
      </c>
      <c r="B18" s="77">
        <v>64480100</v>
      </c>
      <c r="C18" s="3">
        <v>10907.699999999999</v>
      </c>
      <c r="D18" s="158">
        <f t="shared" si="0"/>
        <v>16.916381953501929</v>
      </c>
    </row>
    <row r="19" spans="1:4">
      <c r="A19" s="99" t="s">
        <v>11</v>
      </c>
      <c r="B19" s="77">
        <v>27985300</v>
      </c>
      <c r="C19" s="3">
        <v>6742.8</v>
      </c>
      <c r="D19" s="158">
        <f t="shared" si="0"/>
        <v>24.09407796235881</v>
      </c>
    </row>
    <row r="20" spans="1:4">
      <c r="A20" s="99" t="s">
        <v>12</v>
      </c>
      <c r="B20" s="77">
        <v>30579800</v>
      </c>
      <c r="C20" s="3">
        <v>9018.6</v>
      </c>
      <c r="D20" s="158">
        <f t="shared" si="0"/>
        <v>29.492017606393762</v>
      </c>
    </row>
    <row r="21" spans="1:4">
      <c r="A21" s="99" t="s">
        <v>13</v>
      </c>
      <c r="B21" s="77">
        <v>24779700</v>
      </c>
      <c r="C21" s="3">
        <v>7826.4</v>
      </c>
      <c r="D21" s="158">
        <f t="shared" si="0"/>
        <v>31.583917480841173</v>
      </c>
    </row>
    <row r="22" spans="1:4">
      <c r="A22" s="42" t="s">
        <v>14</v>
      </c>
      <c r="B22" s="166">
        <v>10402400</v>
      </c>
      <c r="C22" s="83">
        <v>5497.7</v>
      </c>
      <c r="D22" s="159">
        <f t="shared" si="0"/>
        <v>52.850303776051675</v>
      </c>
    </row>
    <row r="23" spans="1:4">
      <c r="A23" s="99" t="s">
        <v>15</v>
      </c>
      <c r="B23" s="77">
        <v>27043118</v>
      </c>
      <c r="C23" s="3">
        <v>13367.2</v>
      </c>
      <c r="D23" s="158">
        <f t="shared" si="0"/>
        <v>49.429211528049393</v>
      </c>
    </row>
    <row r="24" spans="1:4">
      <c r="A24" s="99" t="s">
        <v>16</v>
      </c>
      <c r="B24" s="77">
        <v>72939200</v>
      </c>
      <c r="C24" s="3">
        <v>26437.9</v>
      </c>
      <c r="D24" s="158">
        <f t="shared" si="0"/>
        <v>36.246490227477132</v>
      </c>
    </row>
    <row r="25" spans="1:4">
      <c r="A25" s="99" t="s">
        <v>17</v>
      </c>
      <c r="B25" s="77">
        <v>96627726.650000006</v>
      </c>
      <c r="C25" s="3">
        <v>11744.4</v>
      </c>
      <c r="D25" s="158">
        <f t="shared" si="0"/>
        <v>12.154275389857782</v>
      </c>
    </row>
    <row r="26" spans="1:4">
      <c r="A26" s="22" t="s">
        <v>18</v>
      </c>
      <c r="B26" s="77">
        <v>39942800</v>
      </c>
      <c r="C26" s="3">
        <v>11140.8</v>
      </c>
      <c r="D26" s="158">
        <f t="shared" si="0"/>
        <v>27.891885396116443</v>
      </c>
    </row>
    <row r="27" spans="1:4">
      <c r="A27" s="121"/>
      <c r="B27" s="77"/>
      <c r="C27" s="3"/>
      <c r="D27" s="98"/>
    </row>
    <row r="28" spans="1:4">
      <c r="A28" s="35" t="s">
        <v>123</v>
      </c>
      <c r="B28" s="77">
        <f t="shared" ref="B28" si="1">SUM(B9:B27)</f>
        <v>961377119.66999996</v>
      </c>
      <c r="C28" s="98"/>
      <c r="D28" s="98"/>
    </row>
    <row r="29" spans="1:4">
      <c r="A29" s="82"/>
    </row>
    <row r="30" spans="1:4">
      <c r="A30" s="69"/>
    </row>
    <row r="31" spans="1:4">
      <c r="A31" s="82"/>
    </row>
    <row r="32" spans="1:4">
      <c r="A32" s="82" t="s">
        <v>129</v>
      </c>
    </row>
  </sheetData>
  <mergeCells count="1">
    <mergeCell ref="A5:A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3"/>
  <sheetViews>
    <sheetView topLeftCell="A4" workbookViewId="0">
      <selection activeCell="W19" sqref="W19"/>
    </sheetView>
  </sheetViews>
  <sheetFormatPr defaultRowHeight="15"/>
  <cols>
    <col min="1" max="1" width="22.28515625" style="10" customWidth="1"/>
    <col min="2" max="2" width="0.28515625" customWidth="1"/>
    <col min="3" max="3" width="15.140625" hidden="1" customWidth="1"/>
    <col min="4" max="4" width="15.28515625" hidden="1" customWidth="1"/>
    <col min="5" max="5" width="11.42578125" hidden="1" customWidth="1"/>
    <col min="6" max="6" width="14" hidden="1" customWidth="1"/>
    <col min="7" max="7" width="14.5703125" customWidth="1"/>
    <col min="8" max="8" width="0.140625" hidden="1" customWidth="1"/>
    <col min="9" max="9" width="13" customWidth="1"/>
    <col min="10" max="10" width="13.42578125" customWidth="1"/>
    <col min="11" max="11" width="8.42578125" customWidth="1"/>
    <col min="12" max="12" width="8.140625" customWidth="1"/>
    <col min="13" max="13" width="8.28515625" customWidth="1"/>
    <col min="14" max="15" width="8" customWidth="1"/>
    <col min="16" max="16" width="5.5703125" customWidth="1"/>
    <col min="17" max="17" width="5" customWidth="1"/>
    <col min="18" max="18" width="6.28515625" customWidth="1"/>
    <col min="19" max="19" width="6.7109375" customWidth="1"/>
  </cols>
  <sheetData>
    <row r="1" spans="1:20" ht="15.75">
      <c r="A1" s="139" t="s">
        <v>141</v>
      </c>
      <c r="B1" s="139"/>
      <c r="C1" s="139"/>
      <c r="D1" s="139"/>
      <c r="E1" s="139"/>
      <c r="F1" s="139"/>
      <c r="G1" s="139"/>
      <c r="H1" s="139"/>
      <c r="I1" s="139"/>
    </row>
    <row r="3" spans="1:20">
      <c r="I3" s="286" t="s">
        <v>139</v>
      </c>
      <c r="J3" s="287"/>
    </row>
    <row r="4" spans="1:20">
      <c r="A4" s="38"/>
      <c r="B4" s="73" t="s">
        <v>115</v>
      </c>
      <c r="C4" s="73" t="s">
        <v>110</v>
      </c>
      <c r="D4" s="73" t="s">
        <v>115</v>
      </c>
      <c r="E4" s="73"/>
      <c r="F4" s="112" t="s">
        <v>104</v>
      </c>
      <c r="G4" s="112" t="s">
        <v>122</v>
      </c>
      <c r="H4" s="73"/>
      <c r="I4" s="128" t="s">
        <v>134</v>
      </c>
      <c r="J4" s="128"/>
      <c r="K4" s="73"/>
      <c r="L4" s="73"/>
      <c r="M4" s="73" t="s">
        <v>158</v>
      </c>
      <c r="N4" s="149" t="s">
        <v>161</v>
      </c>
      <c r="O4" s="149" t="s">
        <v>161</v>
      </c>
    </row>
    <row r="5" spans="1:20">
      <c r="A5" s="278" t="s">
        <v>39</v>
      </c>
      <c r="B5" s="74" t="s">
        <v>116</v>
      </c>
      <c r="C5" s="74" t="s">
        <v>118</v>
      </c>
      <c r="D5" s="74" t="s">
        <v>120</v>
      </c>
      <c r="E5" s="74" t="s">
        <v>115</v>
      </c>
      <c r="F5" s="86" t="s">
        <v>132</v>
      </c>
      <c r="G5" s="74" t="s">
        <v>133</v>
      </c>
      <c r="H5" s="116"/>
      <c r="I5" s="129" t="s">
        <v>135</v>
      </c>
      <c r="J5" s="130" t="s">
        <v>138</v>
      </c>
      <c r="K5" s="74" t="s">
        <v>155</v>
      </c>
      <c r="L5" s="74" t="s">
        <v>157</v>
      </c>
      <c r="M5" s="74" t="s">
        <v>159</v>
      </c>
      <c r="N5" s="116">
        <v>2015</v>
      </c>
      <c r="O5" s="116">
        <v>2015</v>
      </c>
    </row>
    <row r="6" spans="1:20">
      <c r="A6" s="261"/>
      <c r="B6" s="75" t="s">
        <v>117</v>
      </c>
      <c r="C6" s="75" t="s">
        <v>119</v>
      </c>
      <c r="D6" s="75" t="s">
        <v>121</v>
      </c>
      <c r="E6" s="75"/>
      <c r="F6" s="75" t="s">
        <v>117</v>
      </c>
      <c r="G6" s="75" t="s">
        <v>115</v>
      </c>
      <c r="H6" s="117"/>
      <c r="I6" s="131" t="s">
        <v>136</v>
      </c>
      <c r="J6" s="132" t="s">
        <v>102</v>
      </c>
      <c r="K6" s="75"/>
      <c r="L6" s="75"/>
      <c r="M6" s="75"/>
      <c r="N6" s="75"/>
      <c r="O6" s="157" t="s">
        <v>162</v>
      </c>
    </row>
    <row r="7" spans="1:20">
      <c r="A7" s="140"/>
      <c r="B7" s="113">
        <v>1</v>
      </c>
      <c r="C7" s="113">
        <v>2</v>
      </c>
      <c r="D7" s="113">
        <v>3</v>
      </c>
      <c r="E7" s="113">
        <v>4</v>
      </c>
      <c r="F7" s="114">
        <v>5</v>
      </c>
      <c r="G7" s="114">
        <v>6</v>
      </c>
      <c r="H7" s="124">
        <v>7</v>
      </c>
      <c r="I7" s="133" t="s">
        <v>137</v>
      </c>
      <c r="J7" s="134"/>
      <c r="K7" s="98"/>
      <c r="L7" s="98"/>
      <c r="M7" s="98"/>
      <c r="N7" s="98"/>
      <c r="O7" s="98"/>
      <c r="P7" s="98"/>
      <c r="Q7" s="98"/>
      <c r="R7" s="98" t="s">
        <v>165</v>
      </c>
      <c r="S7" s="98"/>
    </row>
    <row r="8" spans="1:20">
      <c r="A8" s="15"/>
      <c r="B8" s="98"/>
      <c r="C8" s="98"/>
      <c r="D8" s="98"/>
      <c r="E8" s="98" t="s">
        <v>124</v>
      </c>
      <c r="F8" s="98"/>
      <c r="G8" s="98"/>
      <c r="H8" s="110"/>
      <c r="I8" s="134"/>
      <c r="J8" s="134"/>
      <c r="K8" s="98"/>
      <c r="L8" s="98"/>
      <c r="M8" s="98"/>
      <c r="N8" s="98"/>
      <c r="O8" s="98"/>
      <c r="P8" s="98"/>
      <c r="Q8" s="98"/>
      <c r="R8" s="98"/>
      <c r="S8" s="98">
        <v>2015</v>
      </c>
      <c r="T8" s="163"/>
    </row>
    <row r="9" spans="1:20">
      <c r="A9" s="22" t="s">
        <v>1</v>
      </c>
      <c r="B9" s="126">
        <v>118020210</v>
      </c>
      <c r="C9" s="126">
        <v>6930100</v>
      </c>
      <c r="D9" s="91">
        <f>B9-C9</f>
        <v>111090110</v>
      </c>
      <c r="E9" s="115">
        <v>111.1</v>
      </c>
      <c r="F9" s="126">
        <v>98595300</v>
      </c>
      <c r="G9" s="91">
        <f>D9-F9</f>
        <v>12494810</v>
      </c>
      <c r="H9" s="125">
        <v>10.3</v>
      </c>
      <c r="I9" s="136">
        <f>G9*0.6066</f>
        <v>7579351.7460000003</v>
      </c>
      <c r="J9" s="134"/>
      <c r="K9" s="98">
        <v>7.6</v>
      </c>
      <c r="L9" s="98">
        <v>0.8</v>
      </c>
      <c r="M9" s="119">
        <f>L9*0.85758</f>
        <v>0.68606400000000001</v>
      </c>
      <c r="N9" s="119">
        <f>K9-M9</f>
        <v>6.9139359999999996</v>
      </c>
      <c r="O9" s="160">
        <f>K9/M9*100</f>
        <v>1107.7683714638868</v>
      </c>
      <c r="P9" s="98" t="s">
        <v>163</v>
      </c>
      <c r="Q9" s="98"/>
      <c r="R9" s="164">
        <v>5</v>
      </c>
      <c r="S9" s="119">
        <f>L9*0.57</f>
        <v>0.45599999999999996</v>
      </c>
      <c r="T9" s="163"/>
    </row>
    <row r="10" spans="1:20">
      <c r="A10" s="42" t="s">
        <v>2</v>
      </c>
      <c r="B10" s="150">
        <v>57149974.579999998</v>
      </c>
      <c r="C10" s="150">
        <v>31823800</v>
      </c>
      <c r="D10" s="107">
        <f t="shared" ref="D10:D26" si="0">B10-C10</f>
        <v>25326174.579999998</v>
      </c>
      <c r="E10" s="151">
        <v>25.3</v>
      </c>
      <c r="F10" s="150">
        <v>22048713</v>
      </c>
      <c r="G10" s="107">
        <f t="shared" ref="G10:G26" si="1">D10-F10</f>
        <v>3277461.5799999982</v>
      </c>
      <c r="H10" s="152">
        <f t="shared" ref="H10:H26" si="2">G10*0.84</f>
        <v>2753067.7271999982</v>
      </c>
      <c r="I10" s="153">
        <f t="shared" ref="I10:I16" si="3">G10*0.6066</f>
        <v>1988108.194427999</v>
      </c>
      <c r="J10" s="154"/>
      <c r="K10" s="108">
        <v>2</v>
      </c>
      <c r="L10" s="108">
        <v>2.4</v>
      </c>
      <c r="M10" s="155">
        <f t="shared" ref="M10:M26" si="4">L10*0.85758</f>
        <v>2.058192</v>
      </c>
      <c r="N10" s="155">
        <f t="shared" ref="N10:N26" si="5">K10-M10</f>
        <v>-5.8192000000000021E-2</v>
      </c>
      <c r="O10" s="159">
        <f>K10/M10*100</f>
        <v>97.172664163498837</v>
      </c>
      <c r="P10" s="108"/>
      <c r="Q10" s="108"/>
      <c r="R10" s="108"/>
      <c r="S10" s="155">
        <f t="shared" ref="S10:S26" si="6">L10*0.57</f>
        <v>1.3679999999999999</v>
      </c>
      <c r="T10" s="163"/>
    </row>
    <row r="11" spans="1:20">
      <c r="A11" s="22" t="s">
        <v>3</v>
      </c>
      <c r="B11" s="126">
        <v>33839186.93</v>
      </c>
      <c r="C11" s="126">
        <v>29395400</v>
      </c>
      <c r="D11" s="91">
        <f t="shared" si="0"/>
        <v>4443786.93</v>
      </c>
      <c r="E11" s="115">
        <v>4.4000000000000004</v>
      </c>
      <c r="F11" s="126">
        <v>7426306</v>
      </c>
      <c r="G11" s="138">
        <f t="shared" si="1"/>
        <v>-2982519.0700000003</v>
      </c>
      <c r="H11" s="125"/>
      <c r="I11" s="136">
        <v>0</v>
      </c>
      <c r="J11" s="134"/>
      <c r="K11" s="98">
        <v>0</v>
      </c>
      <c r="L11" s="98">
        <v>4.7</v>
      </c>
      <c r="M11" s="119">
        <f t="shared" si="4"/>
        <v>4.0306259999999998</v>
      </c>
      <c r="N11" s="119">
        <f t="shared" si="5"/>
        <v>-4.0306259999999998</v>
      </c>
      <c r="O11" s="160">
        <f t="shared" ref="O11:O26" si="7">K11/M11*100</f>
        <v>0</v>
      </c>
      <c r="P11" s="98"/>
      <c r="Q11" s="98" t="s">
        <v>164</v>
      </c>
      <c r="R11" s="98"/>
      <c r="S11" s="119">
        <f t="shared" si="6"/>
        <v>2.6789999999999998</v>
      </c>
      <c r="T11" s="163"/>
    </row>
    <row r="12" spans="1:20">
      <c r="A12" s="42" t="s">
        <v>4</v>
      </c>
      <c r="B12" s="150">
        <v>22063300</v>
      </c>
      <c r="C12" s="150">
        <v>16478100</v>
      </c>
      <c r="D12" s="107">
        <f t="shared" si="0"/>
        <v>5585200</v>
      </c>
      <c r="E12" s="151">
        <v>5.6</v>
      </c>
      <c r="F12" s="150">
        <v>4547200</v>
      </c>
      <c r="G12" s="107">
        <f t="shared" si="1"/>
        <v>1038000</v>
      </c>
      <c r="H12" s="152">
        <f t="shared" si="2"/>
        <v>871920</v>
      </c>
      <c r="I12" s="153">
        <f t="shared" si="3"/>
        <v>629650.80000000005</v>
      </c>
      <c r="J12" s="154"/>
      <c r="K12" s="108" t="s">
        <v>156</v>
      </c>
      <c r="L12" s="108">
        <v>9</v>
      </c>
      <c r="M12" s="155">
        <f t="shared" si="4"/>
        <v>7.7182200000000005</v>
      </c>
      <c r="N12" s="155">
        <v>-1.1000000000000001</v>
      </c>
      <c r="O12" s="159">
        <v>86</v>
      </c>
      <c r="P12" s="108"/>
      <c r="Q12" s="108"/>
      <c r="R12" s="108"/>
      <c r="S12" s="155">
        <f t="shared" si="6"/>
        <v>5.13</v>
      </c>
      <c r="T12" s="163"/>
    </row>
    <row r="13" spans="1:20">
      <c r="A13" s="42" t="s">
        <v>5</v>
      </c>
      <c r="B13" s="150">
        <v>172881420.84</v>
      </c>
      <c r="C13" s="150">
        <v>97439026</v>
      </c>
      <c r="D13" s="107">
        <f t="shared" si="0"/>
        <v>75442394.840000004</v>
      </c>
      <c r="E13" s="151">
        <v>75.400000000000006</v>
      </c>
      <c r="F13" s="150">
        <v>68784170</v>
      </c>
      <c r="G13" s="107">
        <f t="shared" si="1"/>
        <v>6658224.8400000036</v>
      </c>
      <c r="H13" s="152">
        <f t="shared" si="2"/>
        <v>5592908.8656000029</v>
      </c>
      <c r="I13" s="153">
        <f t="shared" si="3"/>
        <v>4038879.1879440024</v>
      </c>
      <c r="J13" s="154"/>
      <c r="K13" s="108">
        <v>4</v>
      </c>
      <c r="L13" s="108">
        <v>3.7</v>
      </c>
      <c r="M13" s="155">
        <f t="shared" si="4"/>
        <v>3.1730460000000003</v>
      </c>
      <c r="N13" s="155">
        <f t="shared" si="5"/>
        <v>0.82695399999999974</v>
      </c>
      <c r="O13" s="159">
        <f t="shared" si="7"/>
        <v>126.06183459048496</v>
      </c>
      <c r="P13" s="98"/>
      <c r="Q13" s="98"/>
      <c r="R13" s="164">
        <v>6.7</v>
      </c>
      <c r="S13" s="119">
        <f t="shared" si="6"/>
        <v>2.109</v>
      </c>
      <c r="T13" s="163"/>
    </row>
    <row r="14" spans="1:20">
      <c r="A14" s="22" t="s">
        <v>6</v>
      </c>
      <c r="B14" s="126">
        <v>39408785</v>
      </c>
      <c r="C14" s="126">
        <v>24247300</v>
      </c>
      <c r="D14" s="91">
        <f t="shared" si="0"/>
        <v>15161485</v>
      </c>
      <c r="E14" s="115">
        <v>15.2</v>
      </c>
      <c r="F14" s="126">
        <v>10495200</v>
      </c>
      <c r="G14" s="91">
        <f t="shared" si="1"/>
        <v>4666285</v>
      </c>
      <c r="H14" s="125">
        <f t="shared" si="2"/>
        <v>3919679.4</v>
      </c>
      <c r="I14" s="136">
        <f t="shared" si="3"/>
        <v>2830568.4810000001</v>
      </c>
      <c r="J14" s="134"/>
      <c r="K14" s="98">
        <v>2.8</v>
      </c>
      <c r="L14" s="98">
        <v>2</v>
      </c>
      <c r="M14" s="119">
        <f t="shared" si="4"/>
        <v>1.71516</v>
      </c>
      <c r="N14" s="119">
        <f t="shared" si="5"/>
        <v>1.0848399999999998</v>
      </c>
      <c r="O14" s="161">
        <f t="shared" si="7"/>
        <v>163.25007579467803</v>
      </c>
      <c r="P14" s="98" t="s">
        <v>163</v>
      </c>
      <c r="Q14" s="98"/>
      <c r="R14" s="164">
        <v>5.6</v>
      </c>
      <c r="S14" s="119">
        <f t="shared" si="6"/>
        <v>1.1399999999999999</v>
      </c>
      <c r="T14" s="163"/>
    </row>
    <row r="15" spans="1:20">
      <c r="A15" s="42" t="s">
        <v>7</v>
      </c>
      <c r="B15" s="150">
        <v>62129053</v>
      </c>
      <c r="C15" s="150">
        <v>12891053</v>
      </c>
      <c r="D15" s="107">
        <f t="shared" si="0"/>
        <v>49238000</v>
      </c>
      <c r="E15" s="151">
        <v>49.2</v>
      </c>
      <c r="F15" s="150">
        <v>40638000</v>
      </c>
      <c r="G15" s="107">
        <f t="shared" si="1"/>
        <v>8600000</v>
      </c>
      <c r="H15" s="152">
        <f t="shared" si="2"/>
        <v>7224000</v>
      </c>
      <c r="I15" s="153">
        <f t="shared" si="3"/>
        <v>5216760</v>
      </c>
      <c r="J15" s="154"/>
      <c r="K15" s="108">
        <v>5.2</v>
      </c>
      <c r="L15" s="108">
        <v>5.0999999999999996</v>
      </c>
      <c r="M15" s="155">
        <f t="shared" si="4"/>
        <v>4.3736579999999998</v>
      </c>
      <c r="N15" s="155">
        <f t="shared" si="5"/>
        <v>0.82634200000000035</v>
      </c>
      <c r="O15" s="159">
        <f t="shared" si="7"/>
        <v>118.89361262357505</v>
      </c>
      <c r="P15" s="98"/>
      <c r="Q15" s="98"/>
      <c r="R15" s="98"/>
      <c r="S15" s="119">
        <f t="shared" si="6"/>
        <v>2.9069999999999996</v>
      </c>
      <c r="T15" s="163"/>
    </row>
    <row r="16" spans="1:20">
      <c r="A16" s="99" t="s">
        <v>8</v>
      </c>
      <c r="B16" s="126">
        <v>27377400</v>
      </c>
      <c r="C16" s="126">
        <v>8519900</v>
      </c>
      <c r="D16" s="91">
        <f t="shared" si="0"/>
        <v>18857500</v>
      </c>
      <c r="E16" s="115">
        <v>18.899999999999999</v>
      </c>
      <c r="F16" s="126">
        <v>17919600</v>
      </c>
      <c r="G16" s="91">
        <f t="shared" si="1"/>
        <v>937900</v>
      </c>
      <c r="H16" s="125">
        <f t="shared" si="2"/>
        <v>787836</v>
      </c>
      <c r="I16" s="136">
        <f t="shared" si="3"/>
        <v>568930.14</v>
      </c>
      <c r="J16" s="134"/>
      <c r="K16" s="98">
        <v>0.6</v>
      </c>
      <c r="L16" s="98">
        <v>1.9</v>
      </c>
      <c r="M16" s="119">
        <f t="shared" si="4"/>
        <v>1.629402</v>
      </c>
      <c r="N16" s="119">
        <f t="shared" si="5"/>
        <v>-1.0294020000000002</v>
      </c>
      <c r="O16" s="160">
        <f t="shared" si="7"/>
        <v>36.823325367220612</v>
      </c>
      <c r="P16" s="98"/>
      <c r="Q16" s="98" t="s">
        <v>164</v>
      </c>
      <c r="R16" s="98"/>
      <c r="S16" s="119">
        <f t="shared" si="6"/>
        <v>1.083</v>
      </c>
      <c r="T16" s="163"/>
    </row>
    <row r="17" spans="1:20">
      <c r="A17" s="42" t="s">
        <v>9</v>
      </c>
      <c r="B17" s="150">
        <v>33727644.670000002</v>
      </c>
      <c r="C17" s="150">
        <v>14013244.67</v>
      </c>
      <c r="D17" s="107">
        <f t="shared" si="0"/>
        <v>19714400</v>
      </c>
      <c r="E17" s="151">
        <v>19.7</v>
      </c>
      <c r="F17" s="150">
        <v>17062900</v>
      </c>
      <c r="G17" s="107">
        <f t="shared" si="1"/>
        <v>2651500</v>
      </c>
      <c r="H17" s="152">
        <f t="shared" si="2"/>
        <v>2227260</v>
      </c>
      <c r="I17" s="153">
        <v>0</v>
      </c>
      <c r="J17" s="153">
        <v>15300000</v>
      </c>
      <c r="K17" s="108">
        <v>15.3</v>
      </c>
      <c r="L17" s="108">
        <v>4.7</v>
      </c>
      <c r="M17" s="155">
        <f t="shared" si="4"/>
        <v>4.0306259999999998</v>
      </c>
      <c r="N17" s="155">
        <f t="shared" si="5"/>
        <v>11.269374000000001</v>
      </c>
      <c r="O17" s="159">
        <f t="shared" si="7"/>
        <v>379.5936412854976</v>
      </c>
      <c r="P17" s="98" t="s">
        <v>163</v>
      </c>
      <c r="Q17" s="98"/>
      <c r="R17" s="98"/>
      <c r="S17" s="119"/>
      <c r="T17" s="163"/>
    </row>
    <row r="18" spans="1:20">
      <c r="A18" s="99" t="s">
        <v>10</v>
      </c>
      <c r="B18" s="126">
        <v>64480100</v>
      </c>
      <c r="C18" s="126">
        <v>31675300</v>
      </c>
      <c r="D18" s="91">
        <f t="shared" si="0"/>
        <v>32804800</v>
      </c>
      <c r="E18" s="115">
        <v>32.799999999999997</v>
      </c>
      <c r="F18" s="126">
        <v>30204800</v>
      </c>
      <c r="G18" s="91">
        <f t="shared" si="1"/>
        <v>2600000</v>
      </c>
      <c r="H18" s="125">
        <f t="shared" si="2"/>
        <v>2184000</v>
      </c>
      <c r="I18" s="136">
        <f>G18*0.6066</f>
        <v>1577160</v>
      </c>
      <c r="J18" s="135"/>
      <c r="K18" s="98">
        <v>1.6</v>
      </c>
      <c r="L18" s="98">
        <v>1.1000000000000001</v>
      </c>
      <c r="M18" s="119">
        <f t="shared" si="4"/>
        <v>0.94333800000000012</v>
      </c>
      <c r="N18" s="119">
        <f t="shared" si="5"/>
        <v>0.65666199999999997</v>
      </c>
      <c r="O18" s="160">
        <f t="shared" si="7"/>
        <v>169.61046835810706</v>
      </c>
      <c r="P18" s="98" t="s">
        <v>163</v>
      </c>
      <c r="Q18" s="98"/>
      <c r="R18" s="98"/>
      <c r="S18" s="119">
        <f t="shared" si="6"/>
        <v>0.627</v>
      </c>
      <c r="T18" s="163"/>
    </row>
    <row r="19" spans="1:20">
      <c r="A19" s="99" t="s">
        <v>11</v>
      </c>
      <c r="B19" s="126">
        <v>27985300</v>
      </c>
      <c r="C19" s="126">
        <v>11432200</v>
      </c>
      <c r="D19" s="91">
        <f t="shared" si="0"/>
        <v>16553100</v>
      </c>
      <c r="E19" s="115">
        <v>16.600000000000001</v>
      </c>
      <c r="F19" s="126">
        <v>13853100</v>
      </c>
      <c r="G19" s="91">
        <f t="shared" si="1"/>
        <v>2700000</v>
      </c>
      <c r="H19" s="125">
        <f t="shared" si="2"/>
        <v>2268000</v>
      </c>
      <c r="I19" s="136">
        <f t="shared" ref="I19:I26" si="8">G19*0.6066</f>
        <v>1637820</v>
      </c>
      <c r="J19" s="135"/>
      <c r="K19" s="98">
        <v>1.6</v>
      </c>
      <c r="L19" s="98">
        <v>4.5</v>
      </c>
      <c r="M19" s="119">
        <f t="shared" si="4"/>
        <v>3.8591100000000003</v>
      </c>
      <c r="N19" s="119">
        <f t="shared" si="5"/>
        <v>-2.2591100000000002</v>
      </c>
      <c r="O19" s="160">
        <f t="shared" si="7"/>
        <v>41.460336709759503</v>
      </c>
      <c r="P19" s="98"/>
      <c r="Q19" s="98" t="s">
        <v>164</v>
      </c>
      <c r="R19" s="98"/>
      <c r="S19" s="119">
        <f t="shared" si="6"/>
        <v>2.5649999999999999</v>
      </c>
      <c r="T19" s="163"/>
    </row>
    <row r="20" spans="1:20">
      <c r="A20" s="99" t="s">
        <v>12</v>
      </c>
      <c r="B20" s="126">
        <v>30579800</v>
      </c>
      <c r="C20" s="126">
        <v>9534000</v>
      </c>
      <c r="D20" s="91">
        <f t="shared" si="0"/>
        <v>21045800</v>
      </c>
      <c r="E20" s="115">
        <v>21</v>
      </c>
      <c r="F20" s="126">
        <v>20595800</v>
      </c>
      <c r="G20" s="91">
        <f t="shared" si="1"/>
        <v>450000</v>
      </c>
      <c r="H20" s="125">
        <f t="shared" si="2"/>
        <v>378000</v>
      </c>
      <c r="I20" s="136">
        <f t="shared" si="8"/>
        <v>272970</v>
      </c>
      <c r="J20" s="135"/>
      <c r="K20" s="98">
        <v>0.3</v>
      </c>
      <c r="L20" s="98">
        <v>3.2</v>
      </c>
      <c r="M20" s="119">
        <f t="shared" si="4"/>
        <v>2.744256</v>
      </c>
      <c r="N20" s="119">
        <f t="shared" si="5"/>
        <v>-2.4442560000000002</v>
      </c>
      <c r="O20" s="160">
        <f t="shared" si="7"/>
        <v>10.931924718393619</v>
      </c>
      <c r="P20" s="98"/>
      <c r="Q20" s="98" t="s">
        <v>164</v>
      </c>
      <c r="R20" s="98"/>
      <c r="S20" s="119">
        <f t="shared" si="6"/>
        <v>1.8239999999999998</v>
      </c>
      <c r="T20" s="163"/>
    </row>
    <row r="21" spans="1:20">
      <c r="A21" s="42" t="s">
        <v>13</v>
      </c>
      <c r="B21" s="150">
        <v>24779700</v>
      </c>
      <c r="C21" s="150">
        <v>8116400</v>
      </c>
      <c r="D21" s="107">
        <f t="shared" si="0"/>
        <v>16663300</v>
      </c>
      <c r="E21" s="151">
        <v>16.7</v>
      </c>
      <c r="F21" s="150">
        <v>9578300</v>
      </c>
      <c r="G21" s="107">
        <f t="shared" si="1"/>
        <v>7085000</v>
      </c>
      <c r="H21" s="152">
        <f t="shared" si="2"/>
        <v>5951400</v>
      </c>
      <c r="I21" s="153">
        <f t="shared" si="8"/>
        <v>4297761</v>
      </c>
      <c r="J21" s="156"/>
      <c r="K21" s="108">
        <v>4.3</v>
      </c>
      <c r="L21" s="108">
        <v>3.6</v>
      </c>
      <c r="M21" s="155">
        <f t="shared" si="4"/>
        <v>3.087288</v>
      </c>
      <c r="N21" s="155">
        <f t="shared" si="5"/>
        <v>1.2127119999999998</v>
      </c>
      <c r="O21" s="159">
        <f t="shared" si="7"/>
        <v>139.28081863434835</v>
      </c>
      <c r="P21" s="98"/>
      <c r="Q21" s="98"/>
      <c r="R21" s="164">
        <v>7.1</v>
      </c>
      <c r="S21" s="119">
        <f t="shared" si="6"/>
        <v>2.052</v>
      </c>
      <c r="T21" s="163"/>
    </row>
    <row r="22" spans="1:20">
      <c r="A22" s="99" t="s">
        <v>14</v>
      </c>
      <c r="B22" s="126">
        <v>10402400</v>
      </c>
      <c r="C22" s="126">
        <v>4378800</v>
      </c>
      <c r="D22" s="91">
        <f t="shared" si="0"/>
        <v>6023600</v>
      </c>
      <c r="E22" s="115">
        <v>6</v>
      </c>
      <c r="F22" s="126">
        <v>4377200</v>
      </c>
      <c r="G22" s="91">
        <f t="shared" si="1"/>
        <v>1646400</v>
      </c>
      <c r="H22" s="125">
        <f t="shared" si="2"/>
        <v>1382976</v>
      </c>
      <c r="I22" s="136">
        <f t="shared" si="8"/>
        <v>998706.24</v>
      </c>
      <c r="J22" s="135"/>
      <c r="K22" s="98">
        <v>1</v>
      </c>
      <c r="L22" s="98">
        <v>0.1</v>
      </c>
      <c r="M22" s="119">
        <f t="shared" si="4"/>
        <v>8.5758000000000001E-2</v>
      </c>
      <c r="N22" s="119">
        <f t="shared" si="5"/>
        <v>0.914242</v>
      </c>
      <c r="O22" s="160">
        <f t="shared" si="7"/>
        <v>1166.071969961986</v>
      </c>
      <c r="P22" s="98" t="s">
        <v>163</v>
      </c>
      <c r="Q22" s="98"/>
      <c r="R22" s="98"/>
      <c r="S22" s="119">
        <f t="shared" si="6"/>
        <v>5.6999999999999995E-2</v>
      </c>
      <c r="T22" s="163"/>
    </row>
    <row r="23" spans="1:20">
      <c r="A23" s="42" t="s">
        <v>15</v>
      </c>
      <c r="B23" s="150">
        <v>27043118</v>
      </c>
      <c r="C23" s="150">
        <v>12918900</v>
      </c>
      <c r="D23" s="107">
        <f t="shared" si="0"/>
        <v>14124218</v>
      </c>
      <c r="E23" s="151">
        <v>14.1</v>
      </c>
      <c r="F23" s="150">
        <v>14124218</v>
      </c>
      <c r="G23" s="107">
        <f t="shared" si="1"/>
        <v>0</v>
      </c>
      <c r="H23" s="152">
        <f t="shared" si="2"/>
        <v>0</v>
      </c>
      <c r="I23" s="153">
        <f t="shared" si="8"/>
        <v>0</v>
      </c>
      <c r="J23" s="156"/>
      <c r="K23" s="108">
        <v>0</v>
      </c>
      <c r="L23" s="108">
        <v>0.6</v>
      </c>
      <c r="M23" s="155">
        <f t="shared" si="4"/>
        <v>0.51454800000000001</v>
      </c>
      <c r="N23" s="155">
        <f t="shared" si="5"/>
        <v>-0.51454800000000001</v>
      </c>
      <c r="O23" s="159">
        <f t="shared" si="7"/>
        <v>0</v>
      </c>
      <c r="P23" s="98"/>
      <c r="Q23" s="98"/>
      <c r="R23" s="98"/>
      <c r="S23" s="119">
        <f t="shared" si="6"/>
        <v>0.34199999999999997</v>
      </c>
      <c r="T23" s="163"/>
    </row>
    <row r="24" spans="1:20">
      <c r="A24" s="99" t="s">
        <v>16</v>
      </c>
      <c r="B24" s="126">
        <v>72939200</v>
      </c>
      <c r="C24" s="126">
        <v>28511500</v>
      </c>
      <c r="D24" s="91">
        <f t="shared" si="0"/>
        <v>44427700</v>
      </c>
      <c r="E24" s="115">
        <v>44.4</v>
      </c>
      <c r="F24" s="126">
        <v>44427700</v>
      </c>
      <c r="G24" s="91">
        <f t="shared" si="1"/>
        <v>0</v>
      </c>
      <c r="H24" s="125">
        <f t="shared" si="2"/>
        <v>0</v>
      </c>
      <c r="I24" s="136">
        <f t="shared" si="8"/>
        <v>0</v>
      </c>
      <c r="J24" s="135"/>
      <c r="K24" s="98">
        <v>0</v>
      </c>
      <c r="L24" s="98">
        <v>9</v>
      </c>
      <c r="M24" s="119">
        <f t="shared" si="4"/>
        <v>7.7182200000000005</v>
      </c>
      <c r="N24" s="119">
        <f t="shared" si="5"/>
        <v>-7.7182200000000005</v>
      </c>
      <c r="O24" s="158">
        <f t="shared" si="7"/>
        <v>0</v>
      </c>
      <c r="P24" s="98"/>
      <c r="Q24" s="98" t="s">
        <v>164</v>
      </c>
      <c r="R24" s="164">
        <v>6.2</v>
      </c>
      <c r="S24" s="119">
        <f t="shared" si="6"/>
        <v>5.13</v>
      </c>
      <c r="T24" s="163"/>
    </row>
    <row r="25" spans="1:20">
      <c r="A25" s="99" t="s">
        <v>17</v>
      </c>
      <c r="B25" s="126">
        <v>96627726.650000006</v>
      </c>
      <c r="C25" s="126">
        <v>9058847</v>
      </c>
      <c r="D25" s="91">
        <f t="shared" si="0"/>
        <v>87568879.650000006</v>
      </c>
      <c r="E25" s="115">
        <v>87.6</v>
      </c>
      <c r="F25" s="126">
        <v>83201000</v>
      </c>
      <c r="G25" s="91">
        <f t="shared" si="1"/>
        <v>4367879.650000006</v>
      </c>
      <c r="H25" s="125">
        <f t="shared" si="2"/>
        <v>3669018.9060000051</v>
      </c>
      <c r="I25" s="136">
        <f t="shared" si="8"/>
        <v>2649555.7956900038</v>
      </c>
      <c r="J25" s="135"/>
      <c r="K25" s="98">
        <v>2.6</v>
      </c>
      <c r="L25" s="98">
        <v>8.5</v>
      </c>
      <c r="M25" s="119">
        <f t="shared" si="4"/>
        <v>7.2894300000000003</v>
      </c>
      <c r="N25" s="119">
        <f t="shared" si="5"/>
        <v>-4.6894299999999998</v>
      </c>
      <c r="O25" s="160">
        <f t="shared" si="7"/>
        <v>35.668083787072511</v>
      </c>
      <c r="P25" s="98"/>
      <c r="Q25" s="98" t="s">
        <v>164</v>
      </c>
      <c r="R25" s="165"/>
      <c r="S25" s="119">
        <f t="shared" si="6"/>
        <v>4.8449999999999998</v>
      </c>
      <c r="T25" s="163"/>
    </row>
    <row r="26" spans="1:20">
      <c r="A26" s="42" t="s">
        <v>18</v>
      </c>
      <c r="B26" s="150">
        <v>39942800</v>
      </c>
      <c r="C26" s="150">
        <v>26321800</v>
      </c>
      <c r="D26" s="107">
        <f t="shared" si="0"/>
        <v>13621000</v>
      </c>
      <c r="E26" s="151">
        <v>13.6</v>
      </c>
      <c r="F26" s="150">
        <v>12954000</v>
      </c>
      <c r="G26" s="107">
        <f t="shared" si="1"/>
        <v>667000</v>
      </c>
      <c r="H26" s="152">
        <f t="shared" si="2"/>
        <v>560280</v>
      </c>
      <c r="I26" s="153">
        <f t="shared" si="8"/>
        <v>404602.2</v>
      </c>
      <c r="J26" s="156"/>
      <c r="K26" s="108">
        <v>0.4</v>
      </c>
      <c r="L26" s="108">
        <v>0.4</v>
      </c>
      <c r="M26" s="155">
        <f t="shared" si="4"/>
        <v>0.343032</v>
      </c>
      <c r="N26" s="155">
        <f t="shared" si="5"/>
        <v>5.6968000000000019E-2</v>
      </c>
      <c r="O26" s="159">
        <f t="shared" si="7"/>
        <v>116.60719699619861</v>
      </c>
      <c r="P26" s="98"/>
      <c r="Q26" s="98"/>
      <c r="R26" s="98"/>
      <c r="S26" s="119">
        <f t="shared" si="6"/>
        <v>0.22799999999999998</v>
      </c>
    </row>
    <row r="27" spans="1:20">
      <c r="A27" s="121"/>
      <c r="B27" s="77"/>
      <c r="C27" s="77"/>
      <c r="D27" s="98"/>
      <c r="E27" s="98"/>
      <c r="F27" s="98"/>
      <c r="G27" s="91"/>
      <c r="H27" s="110"/>
      <c r="I27" s="136"/>
      <c r="J27" s="135"/>
      <c r="K27" s="98"/>
      <c r="L27" s="98"/>
      <c r="M27" s="98"/>
      <c r="N27" s="98"/>
      <c r="O27" s="98"/>
      <c r="P27" s="98"/>
      <c r="Q27" s="98"/>
      <c r="R27" s="98"/>
      <c r="S27" s="119"/>
    </row>
    <row r="28" spans="1:20">
      <c r="A28" s="35" t="s">
        <v>123</v>
      </c>
      <c r="B28" s="126">
        <f t="shared" ref="B28:H28" si="9">SUM(B9:B27)</f>
        <v>961377119.66999996</v>
      </c>
      <c r="C28" s="126">
        <f t="shared" si="9"/>
        <v>383685670.66999996</v>
      </c>
      <c r="D28" s="91">
        <f t="shared" si="9"/>
        <v>577691449</v>
      </c>
      <c r="E28" s="115">
        <f t="shared" si="9"/>
        <v>577.6</v>
      </c>
      <c r="F28" s="91">
        <f t="shared" si="9"/>
        <v>520833507</v>
      </c>
      <c r="G28" s="91">
        <f t="shared" si="9"/>
        <v>56857942.000000007</v>
      </c>
      <c r="H28" s="125">
        <f t="shared" si="9"/>
        <v>39770357.198800005</v>
      </c>
      <c r="I28" s="136">
        <f>SUM(I9:I27)</f>
        <v>34690823.785062008</v>
      </c>
      <c r="J28" s="137">
        <f>SUM(J17:J27)</f>
        <v>15300000</v>
      </c>
      <c r="K28" s="98">
        <f>34.7+15.3+6</f>
        <v>56</v>
      </c>
      <c r="L28" s="98">
        <f>SUM(L9:L27)</f>
        <v>65.300000000000011</v>
      </c>
      <c r="M28" s="122">
        <f>SUM(M9:M27)</f>
        <v>55.999974000000002</v>
      </c>
      <c r="N28" s="98"/>
      <c r="O28" s="98"/>
      <c r="P28" s="98"/>
      <c r="Q28" s="98"/>
      <c r="R28" s="98"/>
      <c r="S28" s="119">
        <f>SUM(S9:S27)</f>
        <v>34.541999999999994</v>
      </c>
    </row>
    <row r="29" spans="1:20">
      <c r="A29" s="82"/>
      <c r="G29" s="113">
        <v>59.8</v>
      </c>
      <c r="H29" s="110"/>
      <c r="I29" s="122">
        <v>34.700000000000003</v>
      </c>
      <c r="J29" s="98"/>
      <c r="K29" s="98"/>
      <c r="L29" s="98">
        <v>60.6</v>
      </c>
      <c r="M29" s="98"/>
      <c r="N29" s="98"/>
      <c r="O29" s="98"/>
      <c r="P29" s="98"/>
      <c r="Q29" s="98"/>
      <c r="R29" s="98"/>
      <c r="S29" s="119"/>
    </row>
    <row r="30" spans="1:20">
      <c r="A30" s="69"/>
      <c r="G30" s="115">
        <f>H5/G29</f>
        <v>0</v>
      </c>
      <c r="H30" s="127"/>
      <c r="I30" s="98"/>
      <c r="J30" s="98"/>
      <c r="K30" s="98"/>
      <c r="L30" s="98"/>
      <c r="M30" s="116" t="s">
        <v>160</v>
      </c>
      <c r="S30" s="149" t="s">
        <v>160</v>
      </c>
    </row>
    <row r="31" spans="1:20">
      <c r="A31" s="82"/>
      <c r="G31" s="98" t="s">
        <v>131</v>
      </c>
      <c r="I31" s="98">
        <v>0.60660000000000003</v>
      </c>
      <c r="J31" s="98"/>
      <c r="K31" s="98"/>
      <c r="L31" s="98"/>
      <c r="M31" s="75">
        <f>K28/L28</f>
        <v>0.85758039816232756</v>
      </c>
      <c r="S31" s="162">
        <v>0.56999999999999995</v>
      </c>
    </row>
    <row r="32" spans="1:20">
      <c r="A32" s="82" t="s">
        <v>129</v>
      </c>
      <c r="E32" t="s">
        <v>130</v>
      </c>
      <c r="S32" s="113">
        <v>34.700000000000003</v>
      </c>
    </row>
    <row r="33" spans="6:6">
      <c r="F33" t="s">
        <v>140</v>
      </c>
    </row>
  </sheetData>
  <mergeCells count="2">
    <mergeCell ref="I3:J3"/>
    <mergeCell ref="A5:A6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28"/>
  <sheetViews>
    <sheetView workbookViewId="0">
      <selection activeCell="L3" sqref="L3"/>
    </sheetView>
  </sheetViews>
  <sheetFormatPr defaultRowHeight="15"/>
  <cols>
    <col min="1" max="2" width="10" style="10" customWidth="1"/>
    <col min="3" max="3" width="9" style="10" customWidth="1"/>
    <col min="4" max="4" width="12.42578125" style="10" customWidth="1"/>
    <col min="5" max="5" width="11.7109375" style="10" customWidth="1"/>
    <col min="6" max="6" width="8.140625" style="10" customWidth="1"/>
    <col min="7" max="7" width="10" style="10" customWidth="1"/>
    <col min="8" max="8" width="11.85546875" style="10" customWidth="1"/>
    <col min="9" max="9" width="8.5703125" style="10" customWidth="1"/>
    <col min="10" max="10" width="7.28515625" style="10" customWidth="1"/>
    <col min="11" max="11" width="8.42578125" style="10" customWidth="1"/>
    <col min="12" max="12" width="7.5703125" style="10" customWidth="1"/>
    <col min="13" max="13" width="9.140625" style="10" customWidth="1"/>
    <col min="14" max="14" width="9.5703125" style="10" customWidth="1"/>
    <col min="15" max="15" width="10" style="10" customWidth="1"/>
    <col min="16" max="16" width="10.5703125" style="10" customWidth="1"/>
    <col min="17" max="17" width="0.28515625" style="10" customWidth="1"/>
    <col min="18" max="18" width="9.7109375" style="10" customWidth="1"/>
    <col min="19" max="19" width="9.5703125" style="10" customWidth="1"/>
    <col min="20" max="20" width="10.140625" style="10" customWidth="1"/>
    <col min="21" max="21" width="10.5703125" style="10" customWidth="1"/>
    <col min="22" max="22" width="10.7109375" style="10" customWidth="1"/>
    <col min="23" max="24" width="10" style="10" customWidth="1"/>
    <col min="25" max="25" width="10.140625" style="10" customWidth="1"/>
    <col min="26" max="26" width="9.28515625" style="10" customWidth="1"/>
    <col min="27" max="27" width="10.42578125" style="10" customWidth="1"/>
    <col min="28" max="34" width="10" style="10" customWidth="1"/>
  </cols>
  <sheetData>
    <row r="1" spans="1:27" ht="2.25" customHeight="1"/>
    <row r="2" spans="1:27" ht="24" customHeight="1">
      <c r="A2" s="259" t="s">
        <v>39</v>
      </c>
      <c r="B2" s="260" t="s">
        <v>40</v>
      </c>
      <c r="C2" s="260" t="s">
        <v>41</v>
      </c>
      <c r="D2" s="259" t="s">
        <v>42</v>
      </c>
      <c r="E2" s="262"/>
      <c r="F2" s="262"/>
      <c r="G2" s="263" t="s">
        <v>43</v>
      </c>
      <c r="H2" s="257" t="s">
        <v>44</v>
      </c>
      <c r="I2" s="257" t="s">
        <v>45</v>
      </c>
      <c r="J2" s="259" t="s">
        <v>46</v>
      </c>
      <c r="K2" s="267"/>
      <c r="L2" s="259" t="s">
        <v>47</v>
      </c>
      <c r="M2" s="262"/>
      <c r="N2" s="268" t="s">
        <v>48</v>
      </c>
      <c r="O2" s="269"/>
      <c r="P2" s="270"/>
      <c r="Q2" s="271" t="s">
        <v>49</v>
      </c>
      <c r="R2" s="268" t="s">
        <v>50</v>
      </c>
      <c r="S2" s="269"/>
      <c r="T2" s="270"/>
      <c r="U2" s="265" t="s">
        <v>51</v>
      </c>
      <c r="V2" s="274" t="s">
        <v>52</v>
      </c>
      <c r="W2" s="275"/>
      <c r="X2" s="276" t="s">
        <v>53</v>
      </c>
      <c r="Y2" s="265" t="s">
        <v>54</v>
      </c>
      <c r="Z2" s="265" t="s">
        <v>55</v>
      </c>
      <c r="AA2" s="265" t="s">
        <v>56</v>
      </c>
    </row>
    <row r="3" spans="1:27" ht="92.25" customHeight="1">
      <c r="A3" s="259"/>
      <c r="B3" s="261"/>
      <c r="C3" s="258"/>
      <c r="D3" s="11" t="s">
        <v>57</v>
      </c>
      <c r="E3" s="11" t="s">
        <v>58</v>
      </c>
      <c r="F3" s="11" t="s">
        <v>59</v>
      </c>
      <c r="G3" s="264"/>
      <c r="H3" s="258"/>
      <c r="I3" s="264"/>
      <c r="J3" s="11" t="s">
        <v>60</v>
      </c>
      <c r="K3" s="11" t="s">
        <v>61</v>
      </c>
      <c r="L3" s="11" t="s">
        <v>60</v>
      </c>
      <c r="M3" s="11" t="s">
        <v>61</v>
      </c>
      <c r="N3" s="11" t="s">
        <v>62</v>
      </c>
      <c r="O3" s="11" t="s">
        <v>63</v>
      </c>
      <c r="P3" s="12" t="s">
        <v>64</v>
      </c>
      <c r="Q3" s="272"/>
      <c r="R3" s="13" t="s">
        <v>65</v>
      </c>
      <c r="S3" s="11" t="s">
        <v>61</v>
      </c>
      <c r="T3" s="12" t="s">
        <v>64</v>
      </c>
      <c r="U3" s="273">
        <v>5001516.5999999996</v>
      </c>
      <c r="V3" s="14">
        <v>4035074</v>
      </c>
      <c r="W3" s="12" t="s">
        <v>66</v>
      </c>
      <c r="X3" s="277"/>
      <c r="Y3" s="273">
        <v>5001516.5999999996</v>
      </c>
      <c r="Z3" s="266"/>
      <c r="AA3" s="266"/>
    </row>
    <row r="4" spans="1:27">
      <c r="A4" s="15" t="s">
        <v>0</v>
      </c>
      <c r="B4" s="16">
        <v>124049</v>
      </c>
      <c r="C4" s="17">
        <v>2225</v>
      </c>
      <c r="D4" s="17">
        <v>1062652.0999999999</v>
      </c>
      <c r="E4" s="17">
        <v>1106879.7</v>
      </c>
      <c r="F4" s="18"/>
      <c r="G4" s="18"/>
      <c r="H4" s="18">
        <v>1100613.8</v>
      </c>
      <c r="I4" s="19"/>
      <c r="J4" s="20"/>
      <c r="K4" s="20"/>
      <c r="L4" s="20"/>
      <c r="M4" s="21"/>
      <c r="N4" s="18">
        <v>64133.8</v>
      </c>
      <c r="O4" s="18">
        <v>75857.899999999994</v>
      </c>
      <c r="P4" s="18">
        <v>139991.70000000001</v>
      </c>
      <c r="Q4" s="18"/>
      <c r="R4" s="18">
        <v>64133.8</v>
      </c>
      <c r="S4" s="17">
        <v>75857.899999999994</v>
      </c>
      <c r="T4" s="17">
        <v>139991.70000000001</v>
      </c>
      <c r="U4" s="17">
        <v>139991.70000000001</v>
      </c>
      <c r="V4" s="17">
        <v>105735.90000000001</v>
      </c>
      <c r="W4" s="17">
        <v>34255.800000000003</v>
      </c>
      <c r="X4" s="17">
        <v>17636.600000000006</v>
      </c>
      <c r="Y4" s="17">
        <v>157628.29999999999</v>
      </c>
      <c r="Z4" s="17">
        <v>34868.400000000001</v>
      </c>
      <c r="AA4" s="18">
        <f t="shared" ref="AA4:AA23" si="0">Y4-Z4</f>
        <v>122759.9</v>
      </c>
    </row>
    <row r="5" spans="1:27">
      <c r="A5" s="22" t="s">
        <v>1</v>
      </c>
      <c r="B5" s="23">
        <v>21784</v>
      </c>
      <c r="C5" s="24">
        <v>0</v>
      </c>
      <c r="D5" s="24">
        <v>65367.5</v>
      </c>
      <c r="E5" s="24">
        <v>67913.8</v>
      </c>
      <c r="F5" s="25">
        <v>1.0389536084445634</v>
      </c>
      <c r="G5" s="25">
        <v>1.0389536084445634</v>
      </c>
      <c r="H5" s="26">
        <v>67913.8</v>
      </c>
      <c r="I5" s="19">
        <v>3.1179999999999999</v>
      </c>
      <c r="J5" s="20"/>
      <c r="K5" s="27">
        <v>0.93100000000000005</v>
      </c>
      <c r="L5" s="20"/>
      <c r="M5" s="21">
        <v>6.9000000000000006E-2</v>
      </c>
      <c r="N5" s="20"/>
      <c r="O5" s="28">
        <v>5036.2</v>
      </c>
      <c r="P5" s="28">
        <v>5036.2</v>
      </c>
      <c r="Q5" s="20"/>
      <c r="R5" s="20"/>
      <c r="S5" s="28">
        <v>5036.2</v>
      </c>
      <c r="T5" s="28">
        <v>5036.2</v>
      </c>
      <c r="U5" s="28">
        <v>5036.2</v>
      </c>
      <c r="V5" s="29">
        <v>0</v>
      </c>
      <c r="W5" s="29">
        <v>5036.2</v>
      </c>
      <c r="X5" s="29">
        <v>0</v>
      </c>
      <c r="Y5" s="18">
        <v>5036.2</v>
      </c>
      <c r="Z5" s="28"/>
      <c r="AA5" s="18">
        <f t="shared" si="0"/>
        <v>5036.2</v>
      </c>
    </row>
    <row r="6" spans="1:27">
      <c r="A6" s="22" t="s">
        <v>2</v>
      </c>
      <c r="B6" s="23">
        <v>10760</v>
      </c>
      <c r="C6" s="24">
        <v>0</v>
      </c>
      <c r="D6" s="24">
        <v>23638.7</v>
      </c>
      <c r="E6" s="24">
        <v>24476.1</v>
      </c>
      <c r="F6" s="25">
        <v>1.0354249599174234</v>
      </c>
      <c r="G6" s="25">
        <v>1.0354249599174234</v>
      </c>
      <c r="H6" s="26">
        <v>24476.1</v>
      </c>
      <c r="I6" s="19">
        <v>2.2749999999999999</v>
      </c>
      <c r="J6" s="20"/>
      <c r="K6" s="27">
        <v>0.67900000000000005</v>
      </c>
      <c r="L6" s="20"/>
      <c r="M6" s="21">
        <v>0.32100000000000001</v>
      </c>
      <c r="N6" s="20"/>
      <c r="O6" s="28">
        <v>11572.8</v>
      </c>
      <c r="P6" s="28">
        <v>11572.8</v>
      </c>
      <c r="Q6" s="20"/>
      <c r="R6" s="20"/>
      <c r="S6" s="28">
        <v>11572.8</v>
      </c>
      <c r="T6" s="28">
        <v>11572.8</v>
      </c>
      <c r="U6" s="28">
        <v>11572.8</v>
      </c>
      <c r="V6" s="29">
        <v>13326</v>
      </c>
      <c r="W6" s="29">
        <v>-1753.2000000000007</v>
      </c>
      <c r="X6" s="29">
        <v>1753.2000000000007</v>
      </c>
      <c r="Y6" s="18">
        <v>13326</v>
      </c>
      <c r="Z6" s="28"/>
      <c r="AA6" s="18">
        <f t="shared" si="0"/>
        <v>13326</v>
      </c>
    </row>
    <row r="7" spans="1:27">
      <c r="A7" s="22" t="s">
        <v>3</v>
      </c>
      <c r="B7" s="23">
        <v>3844</v>
      </c>
      <c r="C7" s="24">
        <v>0</v>
      </c>
      <c r="D7" s="24">
        <v>5782.1</v>
      </c>
      <c r="E7" s="24">
        <v>5952.8</v>
      </c>
      <c r="F7" s="25">
        <v>1.0295221459331385</v>
      </c>
      <c r="G7" s="25">
        <v>1.0295221459331385</v>
      </c>
      <c r="H7" s="26">
        <v>5952.8</v>
      </c>
      <c r="I7" s="19">
        <v>1.5489999999999999</v>
      </c>
      <c r="J7" s="20"/>
      <c r="K7" s="27">
        <v>0.46200000000000002</v>
      </c>
      <c r="L7" s="20"/>
      <c r="M7" s="21">
        <v>0.53800000000000003</v>
      </c>
      <c r="N7" s="20"/>
      <c r="O7" s="28">
        <v>6929.2</v>
      </c>
      <c r="P7" s="28">
        <v>6929.2</v>
      </c>
      <c r="Q7" s="20"/>
      <c r="R7" s="20"/>
      <c r="S7" s="28">
        <v>6929.2</v>
      </c>
      <c r="T7" s="28">
        <v>6929.2</v>
      </c>
      <c r="U7" s="28">
        <v>6929.2</v>
      </c>
      <c r="V7" s="29">
        <v>8275.7000000000007</v>
      </c>
      <c r="W7" s="29">
        <v>-1346.5000000000009</v>
      </c>
      <c r="X7" s="29">
        <v>1346.5000000000009</v>
      </c>
      <c r="Y7" s="18">
        <v>8275.7000000000007</v>
      </c>
      <c r="Z7" s="28"/>
      <c r="AA7" s="18">
        <f t="shared" si="0"/>
        <v>8275.7000000000007</v>
      </c>
    </row>
    <row r="8" spans="1:27">
      <c r="A8" s="22" t="s">
        <v>4</v>
      </c>
      <c r="B8" s="23">
        <v>2204</v>
      </c>
      <c r="C8" s="24">
        <v>0</v>
      </c>
      <c r="D8" s="24">
        <v>4540.2</v>
      </c>
      <c r="E8" s="24">
        <v>4457.2</v>
      </c>
      <c r="F8" s="25">
        <v>0.9817188670102639</v>
      </c>
      <c r="G8" s="25">
        <v>0.9817188670102639</v>
      </c>
      <c r="H8" s="26">
        <v>4457.2</v>
      </c>
      <c r="I8" s="19">
        <v>2.0219999999999998</v>
      </c>
      <c r="J8" s="20"/>
      <c r="K8" s="27">
        <v>0.60299999999999998</v>
      </c>
      <c r="L8" s="20"/>
      <c r="M8" s="21">
        <v>0.39700000000000002</v>
      </c>
      <c r="N8" s="20"/>
      <c r="O8" s="28">
        <v>2931.7</v>
      </c>
      <c r="P8" s="28">
        <v>2931.7</v>
      </c>
      <c r="Q8" s="20"/>
      <c r="R8" s="20"/>
      <c r="S8" s="28">
        <v>2931.7</v>
      </c>
      <c r="T8" s="28">
        <v>2931.7</v>
      </c>
      <c r="U8" s="28">
        <v>2931.7</v>
      </c>
      <c r="V8" s="29">
        <v>2701.8</v>
      </c>
      <c r="W8" s="29">
        <v>229.89999999999964</v>
      </c>
      <c r="X8" s="29">
        <v>0</v>
      </c>
      <c r="Y8" s="18">
        <v>2931.7</v>
      </c>
      <c r="Z8" s="28"/>
      <c r="AA8" s="18">
        <f t="shared" si="0"/>
        <v>2931.7</v>
      </c>
    </row>
    <row r="9" spans="1:27">
      <c r="A9" s="22" t="s">
        <v>5</v>
      </c>
      <c r="B9" s="23">
        <v>10370</v>
      </c>
      <c r="C9" s="24">
        <v>0</v>
      </c>
      <c r="D9" s="24">
        <v>29693.5</v>
      </c>
      <c r="E9" s="24">
        <v>29582.400000000001</v>
      </c>
      <c r="F9" s="25">
        <v>0.99625844039941402</v>
      </c>
      <c r="G9" s="25">
        <v>0.99625844039941402</v>
      </c>
      <c r="H9" s="26">
        <v>29582.400000000001</v>
      </c>
      <c r="I9" s="19">
        <v>2.8530000000000002</v>
      </c>
      <c r="J9" s="20"/>
      <c r="K9" s="27">
        <v>0.85099999999999998</v>
      </c>
      <c r="L9" s="20"/>
      <c r="M9" s="21">
        <v>0.14899999999999999</v>
      </c>
      <c r="N9" s="20"/>
      <c r="O9" s="28">
        <v>5177.1000000000004</v>
      </c>
      <c r="P9" s="28">
        <v>5177.1000000000004</v>
      </c>
      <c r="Q9" s="20"/>
      <c r="R9" s="20"/>
      <c r="S9" s="28">
        <v>5177.1000000000004</v>
      </c>
      <c r="T9" s="28">
        <v>5177.1000000000004</v>
      </c>
      <c r="U9" s="28">
        <v>5177.1000000000004</v>
      </c>
      <c r="V9" s="29">
        <v>6736.7000000000016</v>
      </c>
      <c r="W9" s="29">
        <v>-1559.6000000000013</v>
      </c>
      <c r="X9" s="29">
        <v>1559.6000000000013</v>
      </c>
      <c r="Y9" s="18">
        <v>6736.7</v>
      </c>
      <c r="Z9" s="28"/>
      <c r="AA9" s="18">
        <f t="shared" si="0"/>
        <v>6736.7</v>
      </c>
    </row>
    <row r="10" spans="1:27">
      <c r="A10" s="22" t="s">
        <v>6</v>
      </c>
      <c r="B10" s="23">
        <v>4758</v>
      </c>
      <c r="C10" s="24">
        <v>0</v>
      </c>
      <c r="D10" s="24">
        <v>8260.1</v>
      </c>
      <c r="E10" s="24">
        <v>8573.4</v>
      </c>
      <c r="F10" s="25">
        <v>1.0379293228895532</v>
      </c>
      <c r="G10" s="25">
        <v>1.0379293228895532</v>
      </c>
      <c r="H10" s="26">
        <v>8573.4</v>
      </c>
      <c r="I10" s="19">
        <v>1.802</v>
      </c>
      <c r="J10" s="20"/>
      <c r="K10" s="27">
        <v>0.53800000000000003</v>
      </c>
      <c r="L10" s="20"/>
      <c r="M10" s="21">
        <v>0.46200000000000002</v>
      </c>
      <c r="N10" s="20"/>
      <c r="O10" s="28">
        <v>7365.2</v>
      </c>
      <c r="P10" s="28">
        <v>7365.2</v>
      </c>
      <c r="Q10" s="20"/>
      <c r="R10" s="20"/>
      <c r="S10" s="28">
        <v>7365.2</v>
      </c>
      <c r="T10" s="28">
        <v>7365.2</v>
      </c>
      <c r="U10" s="28">
        <v>7365.2</v>
      </c>
      <c r="V10" s="29">
        <v>1435.4</v>
      </c>
      <c r="W10" s="29">
        <v>5929.7999999999993</v>
      </c>
      <c r="X10" s="29">
        <v>0</v>
      </c>
      <c r="Y10" s="18">
        <v>7365.2</v>
      </c>
      <c r="Z10" s="28"/>
      <c r="AA10" s="18">
        <f t="shared" si="0"/>
        <v>7365.2</v>
      </c>
    </row>
    <row r="11" spans="1:27">
      <c r="A11" s="22" t="s">
        <v>7</v>
      </c>
      <c r="B11" s="23">
        <v>13241</v>
      </c>
      <c r="C11" s="24">
        <v>0</v>
      </c>
      <c r="D11" s="24">
        <v>41798.5</v>
      </c>
      <c r="E11" s="24">
        <v>43383.7</v>
      </c>
      <c r="F11" s="25">
        <v>1.0379248059140878</v>
      </c>
      <c r="G11" s="25">
        <v>1.0379248059140878</v>
      </c>
      <c r="H11" s="26">
        <v>43383.7</v>
      </c>
      <c r="I11" s="19">
        <v>3.2759999999999998</v>
      </c>
      <c r="J11" s="20"/>
      <c r="K11" s="27">
        <v>0.97799999999999998</v>
      </c>
      <c r="L11" s="20"/>
      <c r="M11" s="21">
        <v>2.1999999999999999E-2</v>
      </c>
      <c r="N11" s="20"/>
      <c r="O11" s="28">
        <v>976</v>
      </c>
      <c r="P11" s="28">
        <v>976</v>
      </c>
      <c r="Q11" s="20"/>
      <c r="R11" s="20"/>
      <c r="S11" s="28">
        <v>976</v>
      </c>
      <c r="T11" s="28">
        <v>976</v>
      </c>
      <c r="U11" s="28">
        <v>976</v>
      </c>
      <c r="V11" s="29">
        <v>5520.4</v>
      </c>
      <c r="W11" s="29">
        <v>-4544.3999999999996</v>
      </c>
      <c r="X11" s="29">
        <v>4544.3999999999996</v>
      </c>
      <c r="Y11" s="18">
        <v>5520.4</v>
      </c>
      <c r="Z11" s="28"/>
      <c r="AA11" s="18">
        <f t="shared" si="0"/>
        <v>5520.4</v>
      </c>
    </row>
    <row r="12" spans="1:27">
      <c r="A12" s="42" t="s">
        <v>8</v>
      </c>
      <c r="B12" s="43">
        <v>4455</v>
      </c>
      <c r="C12" s="44">
        <v>0</v>
      </c>
      <c r="D12" s="44">
        <v>16493.8</v>
      </c>
      <c r="E12" s="44">
        <v>17132.7</v>
      </c>
      <c r="F12" s="45">
        <v>1.0387357673792577</v>
      </c>
      <c r="G12" s="45">
        <v>1.0387357673792577</v>
      </c>
      <c r="H12" s="46">
        <v>17132.7</v>
      </c>
      <c r="I12" s="47">
        <v>3.8460000000000001</v>
      </c>
      <c r="J12" s="48"/>
      <c r="K12" s="49">
        <v>1.1479999999999999</v>
      </c>
      <c r="L12" s="48"/>
      <c r="M12" s="50">
        <v>0</v>
      </c>
      <c r="N12" s="48"/>
      <c r="O12" s="51">
        <v>0</v>
      </c>
      <c r="P12" s="51">
        <v>0</v>
      </c>
      <c r="Q12" s="48"/>
      <c r="R12" s="48"/>
      <c r="S12" s="51">
        <v>0</v>
      </c>
      <c r="T12" s="51">
        <v>0</v>
      </c>
      <c r="U12" s="51">
        <v>0</v>
      </c>
      <c r="V12" s="52">
        <v>2403.3000000000002</v>
      </c>
      <c r="W12" s="52">
        <v>-2403.3000000000002</v>
      </c>
      <c r="X12" s="52">
        <v>2403.3000000000002</v>
      </c>
      <c r="Y12" s="53">
        <v>2403.3000000000002</v>
      </c>
      <c r="Z12" s="51"/>
      <c r="AA12" s="53">
        <f t="shared" si="0"/>
        <v>2403.3000000000002</v>
      </c>
    </row>
    <row r="13" spans="1:27">
      <c r="A13" s="22" t="s">
        <v>9</v>
      </c>
      <c r="B13" s="23">
        <v>5869</v>
      </c>
      <c r="C13" s="24">
        <v>0</v>
      </c>
      <c r="D13" s="24">
        <v>19130.5</v>
      </c>
      <c r="E13" s="24">
        <v>18655.7</v>
      </c>
      <c r="F13" s="25">
        <v>0.97518099370115785</v>
      </c>
      <c r="G13" s="25">
        <v>0.97518099370115785</v>
      </c>
      <c r="H13" s="26">
        <v>18655.7</v>
      </c>
      <c r="I13" s="19">
        <v>3.1789999999999998</v>
      </c>
      <c r="J13" s="20"/>
      <c r="K13" s="27">
        <v>0.94899999999999995</v>
      </c>
      <c r="L13" s="20"/>
      <c r="M13" s="21">
        <v>5.0999999999999997E-2</v>
      </c>
      <c r="N13" s="20"/>
      <c r="O13" s="28">
        <v>1002.9</v>
      </c>
      <c r="P13" s="28">
        <v>1002.9</v>
      </c>
      <c r="Q13" s="20"/>
      <c r="R13" s="20"/>
      <c r="S13" s="28">
        <v>1002.9</v>
      </c>
      <c r="T13" s="28">
        <v>1002.9</v>
      </c>
      <c r="U13" s="28">
        <v>1002.9</v>
      </c>
      <c r="V13" s="29">
        <v>6639.9</v>
      </c>
      <c r="W13" s="29">
        <v>-5637</v>
      </c>
      <c r="X13" s="29">
        <v>5637</v>
      </c>
      <c r="Y13" s="18">
        <v>6639.9</v>
      </c>
      <c r="Z13" s="28"/>
      <c r="AA13" s="18">
        <f t="shared" si="0"/>
        <v>6639.9</v>
      </c>
    </row>
    <row r="14" spans="1:27">
      <c r="A14" s="54" t="s">
        <v>10</v>
      </c>
      <c r="B14" s="55">
        <v>4711</v>
      </c>
      <c r="C14" s="56">
        <v>0</v>
      </c>
      <c r="D14" s="56">
        <v>26451.4</v>
      </c>
      <c r="E14" s="56">
        <v>26637.200000000001</v>
      </c>
      <c r="F14" s="57">
        <v>1.0070242028777305</v>
      </c>
      <c r="G14" s="57">
        <v>1.0070242028777305</v>
      </c>
      <c r="H14" s="58">
        <v>26637.200000000001</v>
      </c>
      <c r="I14" s="59">
        <v>5.6539999999999999</v>
      </c>
      <c r="J14" s="60"/>
      <c r="K14" s="61">
        <v>1.6870000000000001</v>
      </c>
      <c r="L14" s="60"/>
      <c r="M14" s="62">
        <v>0</v>
      </c>
      <c r="N14" s="60"/>
      <c r="O14" s="63">
        <v>0</v>
      </c>
      <c r="P14" s="63">
        <v>0</v>
      </c>
      <c r="Q14" s="60"/>
      <c r="R14" s="60"/>
      <c r="S14" s="63">
        <v>0</v>
      </c>
      <c r="T14" s="63">
        <v>0</v>
      </c>
      <c r="U14" s="63">
        <v>0</v>
      </c>
      <c r="V14" s="64">
        <v>0</v>
      </c>
      <c r="W14" s="64">
        <v>0</v>
      </c>
      <c r="X14" s="64">
        <v>0</v>
      </c>
      <c r="Y14" s="65">
        <v>0</v>
      </c>
      <c r="Z14" s="63"/>
      <c r="AA14" s="65">
        <f t="shared" si="0"/>
        <v>0</v>
      </c>
    </row>
    <row r="15" spans="1:27">
      <c r="A15" s="54" t="s">
        <v>11</v>
      </c>
      <c r="B15" s="55">
        <v>3085</v>
      </c>
      <c r="C15" s="56">
        <v>0</v>
      </c>
      <c r="D15" s="56">
        <v>10624.4</v>
      </c>
      <c r="E15" s="56">
        <v>13402.7</v>
      </c>
      <c r="F15" s="57">
        <v>1.2615018259854676</v>
      </c>
      <c r="G15" s="57">
        <v>1.045874197504796</v>
      </c>
      <c r="H15" s="58">
        <v>11111.8</v>
      </c>
      <c r="I15" s="59">
        <v>3.6019999999999999</v>
      </c>
      <c r="J15" s="60"/>
      <c r="K15" s="61">
        <v>1.075</v>
      </c>
      <c r="L15" s="60"/>
      <c r="M15" s="62">
        <v>0</v>
      </c>
      <c r="N15" s="60"/>
      <c r="O15" s="63">
        <v>0</v>
      </c>
      <c r="P15" s="63">
        <v>0</v>
      </c>
      <c r="Q15" s="60"/>
      <c r="R15" s="60"/>
      <c r="S15" s="63">
        <v>0</v>
      </c>
      <c r="T15" s="63">
        <v>0</v>
      </c>
      <c r="U15" s="63">
        <v>0</v>
      </c>
      <c r="V15" s="64">
        <v>119.4</v>
      </c>
      <c r="W15" s="64">
        <v>-119.4</v>
      </c>
      <c r="X15" s="64">
        <v>119.4</v>
      </c>
      <c r="Y15" s="65">
        <v>119.4</v>
      </c>
      <c r="Z15" s="63"/>
      <c r="AA15" s="65">
        <f t="shared" si="0"/>
        <v>119.4</v>
      </c>
    </row>
    <row r="16" spans="1:27">
      <c r="A16" s="54" t="s">
        <v>12</v>
      </c>
      <c r="B16" s="55">
        <v>4144</v>
      </c>
      <c r="C16" s="56">
        <v>0</v>
      </c>
      <c r="D16" s="56">
        <v>18881.8</v>
      </c>
      <c r="E16" s="56">
        <v>19552.099999999999</v>
      </c>
      <c r="F16" s="57">
        <v>1.0354997934518955</v>
      </c>
      <c r="G16" s="57">
        <v>1.0354997934518955</v>
      </c>
      <c r="H16" s="58">
        <v>19552.099999999999</v>
      </c>
      <c r="I16" s="59">
        <v>4.718</v>
      </c>
      <c r="J16" s="60"/>
      <c r="K16" s="61">
        <v>1.4079999999999999</v>
      </c>
      <c r="L16" s="60"/>
      <c r="M16" s="62">
        <v>0</v>
      </c>
      <c r="N16" s="60"/>
      <c r="O16" s="63">
        <v>0</v>
      </c>
      <c r="P16" s="63">
        <v>0</v>
      </c>
      <c r="Q16" s="60"/>
      <c r="R16" s="60"/>
      <c r="S16" s="63">
        <v>0</v>
      </c>
      <c r="T16" s="63">
        <v>0</v>
      </c>
      <c r="U16" s="63">
        <v>0</v>
      </c>
      <c r="V16" s="64">
        <v>0</v>
      </c>
      <c r="W16" s="64">
        <v>0</v>
      </c>
      <c r="X16" s="64">
        <v>0</v>
      </c>
      <c r="Y16" s="65">
        <v>0</v>
      </c>
      <c r="Z16" s="63"/>
      <c r="AA16" s="65">
        <f t="shared" si="0"/>
        <v>0</v>
      </c>
    </row>
    <row r="17" spans="1:27">
      <c r="A17" s="22" t="s">
        <v>13</v>
      </c>
      <c r="B17" s="23">
        <v>5126</v>
      </c>
      <c r="C17" s="24">
        <v>0</v>
      </c>
      <c r="D17" s="24">
        <v>10146.1</v>
      </c>
      <c r="E17" s="24">
        <v>10046.6</v>
      </c>
      <c r="F17" s="25">
        <v>0.99019327623421804</v>
      </c>
      <c r="G17" s="25">
        <v>0.99019327623421804</v>
      </c>
      <c r="H17" s="26">
        <v>10046.6</v>
      </c>
      <c r="I17" s="19">
        <v>1.96</v>
      </c>
      <c r="J17" s="20"/>
      <c r="K17" s="27">
        <v>0.58499999999999996</v>
      </c>
      <c r="L17" s="20"/>
      <c r="M17" s="21">
        <v>0.41499999999999998</v>
      </c>
      <c r="N17" s="20"/>
      <c r="O17" s="28">
        <v>7127.6</v>
      </c>
      <c r="P17" s="28">
        <v>7127.6</v>
      </c>
      <c r="Q17" s="20"/>
      <c r="R17" s="20"/>
      <c r="S17" s="28">
        <v>7127.6</v>
      </c>
      <c r="T17" s="28">
        <v>7127.6</v>
      </c>
      <c r="U17" s="28">
        <v>7127.6</v>
      </c>
      <c r="V17" s="29">
        <v>7011.7000000000007</v>
      </c>
      <c r="W17" s="29">
        <v>115.89999999999964</v>
      </c>
      <c r="X17" s="29">
        <v>0</v>
      </c>
      <c r="Y17" s="18">
        <v>7127.6</v>
      </c>
      <c r="Z17" s="28"/>
      <c r="AA17" s="18">
        <f t="shared" si="0"/>
        <v>7127.6</v>
      </c>
    </row>
    <row r="18" spans="1:27">
      <c r="A18" s="22" t="s">
        <v>14</v>
      </c>
      <c r="B18" s="23">
        <v>2097</v>
      </c>
      <c r="C18" s="24">
        <v>0</v>
      </c>
      <c r="D18" s="24">
        <v>3975.3</v>
      </c>
      <c r="E18" s="24">
        <v>3972.5</v>
      </c>
      <c r="F18" s="25">
        <v>0.99929565064271875</v>
      </c>
      <c r="G18" s="25">
        <v>0.99929565064271875</v>
      </c>
      <c r="H18" s="26">
        <v>3972.5</v>
      </c>
      <c r="I18" s="19">
        <v>1.8939999999999999</v>
      </c>
      <c r="J18" s="20"/>
      <c r="K18" s="27">
        <v>0.56499999999999995</v>
      </c>
      <c r="L18" s="20"/>
      <c r="M18" s="21">
        <v>0.435</v>
      </c>
      <c r="N18" s="20"/>
      <c r="O18" s="28">
        <v>3056.4</v>
      </c>
      <c r="P18" s="28">
        <v>3056.4</v>
      </c>
      <c r="Q18" s="20"/>
      <c r="R18" s="20"/>
      <c r="S18" s="28">
        <v>3056.4</v>
      </c>
      <c r="T18" s="28">
        <v>3056.4</v>
      </c>
      <c r="U18" s="28">
        <v>3056.4</v>
      </c>
      <c r="V18" s="29">
        <v>3329.6</v>
      </c>
      <c r="W18" s="29">
        <v>-273.19999999999982</v>
      </c>
      <c r="X18" s="29">
        <v>273.19999999999982</v>
      </c>
      <c r="Y18" s="18">
        <v>3329.6</v>
      </c>
      <c r="Z18" s="28"/>
      <c r="AA18" s="18">
        <f t="shared" si="0"/>
        <v>3329.6</v>
      </c>
    </row>
    <row r="19" spans="1:27">
      <c r="A19" s="22" t="s">
        <v>15</v>
      </c>
      <c r="B19" s="23">
        <v>5354</v>
      </c>
      <c r="C19" s="24">
        <v>0</v>
      </c>
      <c r="D19" s="24">
        <v>10228.6</v>
      </c>
      <c r="E19" s="24">
        <v>7866.4</v>
      </c>
      <c r="F19" s="25">
        <v>0.76905930430361924</v>
      </c>
      <c r="G19" s="25">
        <v>0.76905930430361924</v>
      </c>
      <c r="H19" s="26">
        <v>7866.4</v>
      </c>
      <c r="I19" s="19">
        <v>1.4690000000000001</v>
      </c>
      <c r="J19" s="20"/>
      <c r="K19" s="27">
        <v>0.438</v>
      </c>
      <c r="L19" s="20"/>
      <c r="M19" s="21">
        <v>0.56200000000000006</v>
      </c>
      <c r="N19" s="20"/>
      <c r="O19" s="28">
        <v>10081.700000000001</v>
      </c>
      <c r="P19" s="28">
        <v>10081.700000000001</v>
      </c>
      <c r="Q19" s="20"/>
      <c r="R19" s="20"/>
      <c r="S19" s="28">
        <v>10081.700000000001</v>
      </c>
      <c r="T19" s="28">
        <v>10081.700000000001</v>
      </c>
      <c r="U19" s="28">
        <v>10081.700000000001</v>
      </c>
      <c r="V19" s="29">
        <v>9193.2000000000007</v>
      </c>
      <c r="W19" s="29">
        <v>888.5</v>
      </c>
      <c r="X19" s="29">
        <v>0</v>
      </c>
      <c r="Y19" s="18">
        <v>10081.700000000001</v>
      </c>
      <c r="Z19" s="28"/>
      <c r="AA19" s="18">
        <f t="shared" si="0"/>
        <v>10081.700000000001</v>
      </c>
    </row>
    <row r="20" spans="1:27">
      <c r="A20" s="22" t="s">
        <v>16</v>
      </c>
      <c r="B20" s="23">
        <v>8187</v>
      </c>
      <c r="C20" s="24">
        <v>0</v>
      </c>
      <c r="D20" s="24">
        <v>20740</v>
      </c>
      <c r="E20" s="24">
        <v>21237.1</v>
      </c>
      <c r="F20" s="25">
        <v>1.0239681774349083</v>
      </c>
      <c r="G20" s="25">
        <v>1.0239681774349083</v>
      </c>
      <c r="H20" s="26">
        <v>21237.1</v>
      </c>
      <c r="I20" s="19">
        <v>2.5939999999999999</v>
      </c>
      <c r="J20" s="20"/>
      <c r="K20" s="27">
        <v>0.77400000000000002</v>
      </c>
      <c r="L20" s="20"/>
      <c r="M20" s="21">
        <v>0.22600000000000001</v>
      </c>
      <c r="N20" s="20"/>
      <c r="O20" s="28">
        <v>6199.4</v>
      </c>
      <c r="P20" s="28">
        <v>6199.4</v>
      </c>
      <c r="Q20" s="20"/>
      <c r="R20" s="20"/>
      <c r="S20" s="28">
        <v>6199.4</v>
      </c>
      <c r="T20" s="28">
        <v>6199.4</v>
      </c>
      <c r="U20" s="28">
        <v>6199.4</v>
      </c>
      <c r="V20" s="29">
        <v>5720.5</v>
      </c>
      <c r="W20" s="29">
        <v>478.89999999999964</v>
      </c>
      <c r="X20" s="29">
        <v>0</v>
      </c>
      <c r="Y20" s="18">
        <v>6199.4</v>
      </c>
      <c r="Z20" s="28"/>
      <c r="AA20" s="18">
        <f t="shared" si="0"/>
        <v>6199.4</v>
      </c>
    </row>
    <row r="21" spans="1:27">
      <c r="A21" s="54" t="s">
        <v>17</v>
      </c>
      <c r="B21" s="55">
        <v>7246</v>
      </c>
      <c r="C21" s="56">
        <v>0</v>
      </c>
      <c r="D21" s="56">
        <v>73021.399999999994</v>
      </c>
      <c r="E21" s="56">
        <v>75270.5</v>
      </c>
      <c r="F21" s="57">
        <v>1.0308005598358838</v>
      </c>
      <c r="G21" s="57">
        <v>1.0308005598358838</v>
      </c>
      <c r="H21" s="58">
        <v>75270.5</v>
      </c>
      <c r="I21" s="59">
        <v>10.388</v>
      </c>
      <c r="J21" s="60"/>
      <c r="K21" s="61">
        <v>3.1</v>
      </c>
      <c r="L21" s="60"/>
      <c r="M21" s="62">
        <v>0</v>
      </c>
      <c r="N21" s="60"/>
      <c r="O21" s="63">
        <v>0</v>
      </c>
      <c r="P21" s="63">
        <v>0</v>
      </c>
      <c r="Q21" s="60"/>
      <c r="R21" s="60"/>
      <c r="S21" s="63">
        <v>0</v>
      </c>
      <c r="T21" s="63">
        <v>0</v>
      </c>
      <c r="U21" s="63">
        <v>0</v>
      </c>
      <c r="V21" s="64">
        <v>0</v>
      </c>
      <c r="W21" s="64">
        <v>0</v>
      </c>
      <c r="X21" s="64">
        <v>0</v>
      </c>
      <c r="Y21" s="65">
        <v>0</v>
      </c>
      <c r="Z21" s="63"/>
      <c r="AA21" s="65">
        <f t="shared" si="0"/>
        <v>0</v>
      </c>
    </row>
    <row r="22" spans="1:27">
      <c r="A22" s="22" t="s">
        <v>18</v>
      </c>
      <c r="B22" s="23">
        <v>6814</v>
      </c>
      <c r="C22" s="24">
        <v>0</v>
      </c>
      <c r="D22" s="24">
        <v>13796.1</v>
      </c>
      <c r="E22" s="24">
        <v>14491.6</v>
      </c>
      <c r="F22" s="25">
        <v>1.0504127978196738</v>
      </c>
      <c r="G22" s="25">
        <v>1.045874197504796</v>
      </c>
      <c r="H22" s="26">
        <v>14429</v>
      </c>
      <c r="I22" s="19">
        <v>2.1179999999999999</v>
      </c>
      <c r="J22" s="20"/>
      <c r="K22" s="27">
        <v>0.63200000000000001</v>
      </c>
      <c r="L22" s="20"/>
      <c r="M22" s="21">
        <v>0.36799999999999999</v>
      </c>
      <c r="N22" s="20"/>
      <c r="O22" s="28">
        <v>8401.7000000000007</v>
      </c>
      <c r="P22" s="28">
        <v>8401.7000000000007</v>
      </c>
      <c r="Q22" s="20"/>
      <c r="R22" s="20"/>
      <c r="S22" s="28">
        <v>8401.7000000000007</v>
      </c>
      <c r="T22" s="28">
        <v>8401.7000000000007</v>
      </c>
      <c r="U22" s="28">
        <v>8401.7000000000007</v>
      </c>
      <c r="V22" s="29">
        <v>8224.1</v>
      </c>
      <c r="W22" s="29">
        <v>177.60000000000036</v>
      </c>
      <c r="X22" s="29">
        <v>0</v>
      </c>
      <c r="Y22" s="18">
        <v>8401.7000000000007</v>
      </c>
      <c r="Z22" s="28"/>
      <c r="AA22" s="18">
        <f t="shared" si="0"/>
        <v>8401.7000000000007</v>
      </c>
    </row>
    <row r="23" spans="1:27">
      <c r="A23" s="30" t="s">
        <v>19</v>
      </c>
      <c r="B23" s="23">
        <v>124049</v>
      </c>
      <c r="C23" s="24">
        <v>2225</v>
      </c>
      <c r="D23" s="24">
        <v>660082.1</v>
      </c>
      <c r="E23" s="24">
        <v>694275.2</v>
      </c>
      <c r="F23" s="25">
        <v>1.0518012835070061</v>
      </c>
      <c r="G23" s="25">
        <v>1.045874197504796</v>
      </c>
      <c r="H23" s="26">
        <v>690362.8</v>
      </c>
      <c r="I23" s="19">
        <v>5.5650000000000004</v>
      </c>
      <c r="J23" s="31">
        <v>0.81799999999999995</v>
      </c>
      <c r="K23" s="20"/>
      <c r="L23" s="31">
        <v>7.5999999999999998E-2</v>
      </c>
      <c r="M23" s="21"/>
      <c r="N23" s="32">
        <v>64133.8</v>
      </c>
      <c r="O23" s="20"/>
      <c r="P23" s="28">
        <v>64133.8</v>
      </c>
      <c r="Q23" s="33">
        <v>0</v>
      </c>
      <c r="R23" s="34">
        <v>64133.8</v>
      </c>
      <c r="S23" s="20"/>
      <c r="T23" s="28">
        <v>64133.8</v>
      </c>
      <c r="U23" s="28">
        <v>64133.8</v>
      </c>
      <c r="V23" s="29">
        <v>25098.199999999997</v>
      </c>
      <c r="W23" s="29">
        <v>39035.600000000006</v>
      </c>
      <c r="X23" s="29">
        <v>0</v>
      </c>
      <c r="Y23" s="18">
        <v>64133.8</v>
      </c>
      <c r="Z23" s="28">
        <v>34868.400000000001</v>
      </c>
      <c r="AA23" s="18">
        <f t="shared" si="0"/>
        <v>29265.4</v>
      </c>
    </row>
    <row r="24" spans="1:27">
      <c r="A24" s="35" t="s">
        <v>69</v>
      </c>
      <c r="B24" s="37">
        <v>1</v>
      </c>
      <c r="C24" s="37">
        <v>2</v>
      </c>
      <c r="D24" s="36">
        <v>3</v>
      </c>
      <c r="E24" s="36">
        <v>4</v>
      </c>
      <c r="F24" s="36">
        <v>5</v>
      </c>
      <c r="G24" s="36">
        <v>6</v>
      </c>
      <c r="H24" s="36">
        <v>7</v>
      </c>
      <c r="I24" s="36">
        <v>8</v>
      </c>
      <c r="J24" s="36">
        <v>9</v>
      </c>
      <c r="K24" s="36">
        <v>10</v>
      </c>
      <c r="L24" s="36">
        <v>11</v>
      </c>
      <c r="M24" s="36">
        <v>12</v>
      </c>
      <c r="N24" s="36">
        <v>13</v>
      </c>
      <c r="O24" s="36">
        <v>14</v>
      </c>
      <c r="P24" s="36">
        <v>15</v>
      </c>
      <c r="Q24" s="36">
        <v>2</v>
      </c>
      <c r="R24" s="36">
        <v>16</v>
      </c>
      <c r="S24" s="36">
        <v>17</v>
      </c>
      <c r="T24" s="36">
        <v>18</v>
      </c>
      <c r="U24" s="36">
        <v>19</v>
      </c>
      <c r="V24" s="36">
        <v>20</v>
      </c>
      <c r="W24" s="36">
        <v>21</v>
      </c>
      <c r="X24" s="36">
        <v>22</v>
      </c>
      <c r="Y24" s="36">
        <v>23</v>
      </c>
      <c r="Z24" s="36">
        <v>24</v>
      </c>
      <c r="AA24" s="36">
        <v>25</v>
      </c>
    </row>
    <row r="25" spans="1:27">
      <c r="A25" s="38"/>
      <c r="B25" s="38" t="s">
        <v>67</v>
      </c>
      <c r="C25" s="38" t="s">
        <v>67</v>
      </c>
      <c r="D25" s="38" t="s">
        <v>68</v>
      </c>
      <c r="E25" s="38" t="s">
        <v>77</v>
      </c>
      <c r="F25" s="40" t="s">
        <v>70</v>
      </c>
      <c r="G25" s="38" t="s">
        <v>71</v>
      </c>
      <c r="H25" s="38" t="s">
        <v>73</v>
      </c>
      <c r="I25" s="38" t="s">
        <v>75</v>
      </c>
      <c r="J25" s="38" t="s">
        <v>83</v>
      </c>
      <c r="K25" s="38" t="s">
        <v>85</v>
      </c>
      <c r="L25" s="38" t="s">
        <v>76</v>
      </c>
      <c r="M25" s="38" t="s">
        <v>76</v>
      </c>
      <c r="N25" s="38" t="s">
        <v>89</v>
      </c>
      <c r="O25" s="38" t="s">
        <v>91</v>
      </c>
      <c r="P25" s="38" t="s">
        <v>92</v>
      </c>
      <c r="Q25" s="38"/>
      <c r="R25" s="38" t="s">
        <v>93</v>
      </c>
      <c r="S25" s="66" t="s">
        <v>94</v>
      </c>
      <c r="T25" s="38" t="s">
        <v>95</v>
      </c>
      <c r="U25" s="38" t="s">
        <v>95</v>
      </c>
      <c r="V25" s="38" t="s">
        <v>97</v>
      </c>
      <c r="W25" s="38" t="s">
        <v>96</v>
      </c>
      <c r="X25" s="38" t="s">
        <v>98</v>
      </c>
      <c r="Y25" s="38" t="s">
        <v>100</v>
      </c>
      <c r="Z25" s="38" t="s">
        <v>102</v>
      </c>
      <c r="AA25" s="40" t="s">
        <v>101</v>
      </c>
    </row>
    <row r="26" spans="1:27">
      <c r="A26" s="39"/>
      <c r="B26" s="39"/>
      <c r="C26" s="39"/>
      <c r="D26" s="39"/>
      <c r="E26" s="39"/>
      <c r="F26" s="41"/>
      <c r="G26" s="39" t="s">
        <v>72</v>
      </c>
      <c r="H26" s="39" t="s">
        <v>74</v>
      </c>
      <c r="I26" s="39"/>
      <c r="J26" s="39" t="s">
        <v>84</v>
      </c>
      <c r="K26" s="39" t="s">
        <v>86</v>
      </c>
      <c r="L26" s="39" t="s">
        <v>87</v>
      </c>
      <c r="M26" s="39" t="s">
        <v>88</v>
      </c>
      <c r="N26" s="39" t="s">
        <v>90</v>
      </c>
      <c r="O26" s="39" t="s">
        <v>79</v>
      </c>
      <c r="P26" s="39"/>
      <c r="Q26" s="39"/>
      <c r="R26" s="39"/>
      <c r="S26" s="68"/>
      <c r="T26" s="39"/>
      <c r="U26" s="39"/>
      <c r="V26" s="39"/>
      <c r="W26" s="39"/>
      <c r="X26" s="39" t="s">
        <v>99</v>
      </c>
      <c r="Y26" s="39"/>
      <c r="Z26" s="39" t="s">
        <v>72</v>
      </c>
      <c r="AA26" s="39"/>
    </row>
    <row r="27" spans="1:27">
      <c r="A27" s="39" t="s">
        <v>78</v>
      </c>
      <c r="B27" s="67" t="s">
        <v>81</v>
      </c>
      <c r="C27" s="68"/>
      <c r="D27" s="72" t="s">
        <v>82</v>
      </c>
    </row>
    <row r="28" spans="1:27">
      <c r="A28" s="69" t="s">
        <v>79</v>
      </c>
      <c r="B28" s="70" t="s">
        <v>80</v>
      </c>
      <c r="C28" s="71"/>
    </row>
  </sheetData>
  <mergeCells count="18">
    <mergeCell ref="AA2:AA3"/>
    <mergeCell ref="I2:I3"/>
    <mergeCell ref="J2:K2"/>
    <mergeCell ref="L2:M2"/>
    <mergeCell ref="N2:P2"/>
    <mergeCell ref="Q2:Q3"/>
    <mergeCell ref="R2:T2"/>
    <mergeCell ref="U2:U3"/>
    <mergeCell ref="V2:W2"/>
    <mergeCell ref="X2:X3"/>
    <mergeCell ref="Y2:Y3"/>
    <mergeCell ref="Z2:Z3"/>
    <mergeCell ref="H2:H3"/>
    <mergeCell ref="A2:A3"/>
    <mergeCell ref="B2:B3"/>
    <mergeCell ref="C2:C3"/>
    <mergeCell ref="D2:F2"/>
    <mergeCell ref="G2:G3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R30"/>
  <sheetViews>
    <sheetView workbookViewId="0">
      <selection activeCell="O26" sqref="O26"/>
    </sheetView>
  </sheetViews>
  <sheetFormatPr defaultRowHeight="15"/>
  <cols>
    <col min="1" max="2" width="15.140625" style="10" customWidth="1"/>
    <col min="3" max="3" width="8.5703125" style="10" customWidth="1"/>
    <col min="4" max="4" width="7.28515625" style="10" customWidth="1"/>
    <col min="5" max="5" width="8.42578125" style="10" customWidth="1"/>
    <col min="6" max="6" width="11.85546875" style="10" customWidth="1"/>
    <col min="7" max="7" width="16.85546875" customWidth="1"/>
    <col min="8" max="8" width="18.5703125" customWidth="1"/>
    <col min="10" max="10" width="10.85546875" customWidth="1"/>
    <col min="11" max="11" width="17.85546875" customWidth="1"/>
    <col min="15" max="15" width="17.5703125" customWidth="1"/>
  </cols>
  <sheetData>
    <row r="2" spans="1:18" ht="34.5" customHeight="1">
      <c r="A2" s="259" t="s">
        <v>39</v>
      </c>
      <c r="B2" s="260" t="s">
        <v>40</v>
      </c>
      <c r="C2" s="257" t="s">
        <v>45</v>
      </c>
      <c r="D2" s="259" t="s">
        <v>46</v>
      </c>
      <c r="E2" s="267"/>
      <c r="F2" s="257" t="s">
        <v>44</v>
      </c>
      <c r="G2" s="73" t="s">
        <v>142</v>
      </c>
      <c r="H2" t="s">
        <v>115</v>
      </c>
      <c r="I2" t="s">
        <v>143</v>
      </c>
      <c r="J2" t="s">
        <v>144</v>
      </c>
      <c r="K2" t="s">
        <v>146</v>
      </c>
    </row>
    <row r="3" spans="1:18" ht="45">
      <c r="A3" s="259"/>
      <c r="B3" s="261"/>
      <c r="C3" s="264"/>
      <c r="D3" s="11" t="s">
        <v>60</v>
      </c>
      <c r="E3" s="11" t="s">
        <v>61</v>
      </c>
      <c r="F3" s="258"/>
      <c r="G3" s="75" t="s">
        <v>115</v>
      </c>
      <c r="H3" t="s">
        <v>145</v>
      </c>
      <c r="J3" t="s">
        <v>115</v>
      </c>
      <c r="L3" t="s">
        <v>151</v>
      </c>
      <c r="M3" t="s">
        <v>153</v>
      </c>
      <c r="N3" t="s">
        <v>154</v>
      </c>
      <c r="O3" s="142" t="s">
        <v>122</v>
      </c>
    </row>
    <row r="4" spans="1:18">
      <c r="A4" s="15" t="s">
        <v>0</v>
      </c>
      <c r="B4" s="16">
        <v>124049</v>
      </c>
      <c r="C4" s="19"/>
      <c r="D4" s="20"/>
      <c r="E4" s="20"/>
      <c r="F4" s="18">
        <v>1100613.8</v>
      </c>
      <c r="G4" s="115">
        <f>G24</f>
        <v>961377119.66999996</v>
      </c>
      <c r="H4" s="115">
        <f>H24</f>
        <v>961377.11966999993</v>
      </c>
      <c r="I4" s="98"/>
      <c r="J4" s="98"/>
      <c r="K4" s="98"/>
      <c r="L4" s="98"/>
      <c r="M4" s="98"/>
      <c r="N4" s="98"/>
    </row>
    <row r="5" spans="1:18">
      <c r="A5" s="22" t="s">
        <v>1</v>
      </c>
      <c r="B5" s="23">
        <v>21784</v>
      </c>
      <c r="C5" s="19">
        <v>3.1179999999999999</v>
      </c>
      <c r="D5" s="20"/>
      <c r="E5" s="27">
        <v>0.93100000000000005</v>
      </c>
      <c r="F5" s="26">
        <v>67913.8</v>
      </c>
      <c r="G5" s="77">
        <v>118020210</v>
      </c>
      <c r="H5" s="77">
        <f>G5/1000</f>
        <v>118020.21</v>
      </c>
      <c r="I5" s="6">
        <v>3.091968</v>
      </c>
      <c r="J5" s="3">
        <v>58574.1</v>
      </c>
      <c r="K5" s="115">
        <f>H5-J5</f>
        <v>59446.110000000008</v>
      </c>
      <c r="L5" s="144">
        <f>K5/J5</f>
        <v>1.0148872966037892</v>
      </c>
      <c r="M5" s="98"/>
      <c r="N5" s="98"/>
      <c r="O5" s="115">
        <v>12.5</v>
      </c>
      <c r="Q5" s="141">
        <f>O5*0.89</f>
        <v>11.125</v>
      </c>
      <c r="R5">
        <v>11</v>
      </c>
    </row>
    <row r="6" spans="1:18">
      <c r="A6" s="22" t="s">
        <v>2</v>
      </c>
      <c r="B6" s="23">
        <v>10760</v>
      </c>
      <c r="C6" s="19">
        <v>2.2749999999999999</v>
      </c>
      <c r="D6" s="20"/>
      <c r="E6" s="27">
        <v>0.67900000000000005</v>
      </c>
      <c r="F6" s="26">
        <v>24476.1</v>
      </c>
      <c r="G6" s="77">
        <v>57149974.579999998</v>
      </c>
      <c r="H6" s="77">
        <f t="shared" ref="H6:H22" si="0">G6/1000</f>
        <v>57149.974579999995</v>
      </c>
      <c r="I6" s="6">
        <v>2.2123200000000005</v>
      </c>
      <c r="J6" s="3">
        <v>16042.5</v>
      </c>
      <c r="K6" s="115">
        <f t="shared" ref="K6:K22" si="1">H6-J6</f>
        <v>41107.474579999995</v>
      </c>
      <c r="L6" s="122">
        <f t="shared" ref="L6:L22" si="2">K6/J6</f>
        <v>2.5624107576749258</v>
      </c>
      <c r="M6" s="98"/>
      <c r="N6" s="145"/>
      <c r="O6" s="115">
        <v>3.3</v>
      </c>
      <c r="Q6" s="141">
        <f t="shared" ref="Q6:Q22" si="3">O6*0.89</f>
        <v>2.9369999999999998</v>
      </c>
      <c r="R6">
        <v>3</v>
      </c>
    </row>
    <row r="7" spans="1:18">
      <c r="A7" s="22" t="s">
        <v>3</v>
      </c>
      <c r="B7" s="23">
        <v>3844</v>
      </c>
      <c r="C7" s="19">
        <v>1.5489999999999999</v>
      </c>
      <c r="D7" s="20"/>
      <c r="E7" s="27">
        <v>0.46200000000000002</v>
      </c>
      <c r="F7" s="26">
        <v>5952.8</v>
      </c>
      <c r="G7" s="77">
        <v>33839186.93</v>
      </c>
      <c r="H7" s="77">
        <f t="shared" si="0"/>
        <v>33839.186929999996</v>
      </c>
      <c r="I7" s="6">
        <v>2.2123200000000005</v>
      </c>
      <c r="J7" s="3">
        <v>9684</v>
      </c>
      <c r="K7" s="115">
        <f t="shared" si="1"/>
        <v>24155.186929999996</v>
      </c>
      <c r="L7" s="122">
        <f t="shared" si="2"/>
        <v>2.4943398316811232</v>
      </c>
      <c r="M7" s="98"/>
      <c r="N7" s="145"/>
      <c r="O7" s="118">
        <f t="shared" ref="O7:O20" si="4">M7-N7</f>
        <v>0</v>
      </c>
      <c r="Q7" s="141">
        <f t="shared" si="3"/>
        <v>0</v>
      </c>
    </row>
    <row r="8" spans="1:18">
      <c r="A8" s="22" t="s">
        <v>4</v>
      </c>
      <c r="B8" s="23">
        <v>2204</v>
      </c>
      <c r="C8" s="19">
        <v>2.0219999999999998</v>
      </c>
      <c r="D8" s="20"/>
      <c r="E8" s="27">
        <v>0.60299999999999998</v>
      </c>
      <c r="F8" s="26">
        <v>4457.2</v>
      </c>
      <c r="G8" s="77">
        <v>22063300</v>
      </c>
      <c r="H8" s="77">
        <f t="shared" si="0"/>
        <v>22063.3</v>
      </c>
      <c r="I8" s="6">
        <v>2.2123200000000005</v>
      </c>
      <c r="J8" s="3">
        <v>13073.1</v>
      </c>
      <c r="K8" s="115">
        <f t="shared" si="1"/>
        <v>8990.1999999999989</v>
      </c>
      <c r="L8" s="144">
        <f t="shared" si="2"/>
        <v>0.68768692964943268</v>
      </c>
      <c r="M8" s="98"/>
      <c r="N8" s="98"/>
      <c r="O8" s="115">
        <v>1.1000000000000001</v>
      </c>
      <c r="Q8" s="141">
        <f t="shared" si="3"/>
        <v>0.97900000000000009</v>
      </c>
      <c r="R8">
        <v>1</v>
      </c>
    </row>
    <row r="9" spans="1:18">
      <c r="A9" s="22" t="s">
        <v>5</v>
      </c>
      <c r="B9" s="23">
        <v>10370</v>
      </c>
      <c r="C9" s="19">
        <v>2.8530000000000002</v>
      </c>
      <c r="D9" s="20"/>
      <c r="E9" s="27">
        <v>0.85099999999999998</v>
      </c>
      <c r="F9" s="26">
        <v>29582.400000000001</v>
      </c>
      <c r="G9" s="77">
        <v>172881420.84</v>
      </c>
      <c r="H9" s="77">
        <f t="shared" si="0"/>
        <v>172881.42084000001</v>
      </c>
      <c r="I9" s="6">
        <v>2.2123200000000005</v>
      </c>
      <c r="J9" s="3">
        <v>21202.1</v>
      </c>
      <c r="K9" s="115">
        <f t="shared" si="1"/>
        <v>151679.32084</v>
      </c>
      <c r="L9" s="146">
        <f t="shared" si="2"/>
        <v>7.1539762966875928</v>
      </c>
      <c r="M9" s="98"/>
      <c r="N9" s="98"/>
      <c r="O9" s="115"/>
      <c r="Q9" s="141">
        <f t="shared" si="3"/>
        <v>0</v>
      </c>
    </row>
    <row r="10" spans="1:18">
      <c r="A10" s="22" t="s">
        <v>6</v>
      </c>
      <c r="B10" s="23">
        <v>4758</v>
      </c>
      <c r="C10" s="19">
        <v>1.802</v>
      </c>
      <c r="D10" s="20"/>
      <c r="E10" s="27">
        <v>0.53800000000000003</v>
      </c>
      <c r="F10" s="26">
        <v>8573.4</v>
      </c>
      <c r="G10" s="77">
        <v>39408785</v>
      </c>
      <c r="H10" s="77">
        <f t="shared" si="0"/>
        <v>39408.785000000003</v>
      </c>
      <c r="I10" s="6">
        <v>2.2123200000000005</v>
      </c>
      <c r="J10" s="3">
        <v>4701.6000000000004</v>
      </c>
      <c r="K10" s="115">
        <f t="shared" si="1"/>
        <v>34707.185000000005</v>
      </c>
      <c r="L10" s="146">
        <f t="shared" si="2"/>
        <v>7.3819944274289604</v>
      </c>
      <c r="M10" s="98"/>
      <c r="N10" s="98"/>
      <c r="O10" s="115"/>
      <c r="Q10" s="141">
        <f t="shared" si="3"/>
        <v>0</v>
      </c>
    </row>
    <row r="11" spans="1:18">
      <c r="A11" s="22" t="s">
        <v>7</v>
      </c>
      <c r="B11" s="23">
        <v>13241</v>
      </c>
      <c r="C11" s="19">
        <v>3.2759999999999998</v>
      </c>
      <c r="D11" s="20"/>
      <c r="E11" s="27">
        <v>0.97799999999999998</v>
      </c>
      <c r="F11" s="26">
        <v>43383.7</v>
      </c>
      <c r="G11" s="77">
        <v>62129053</v>
      </c>
      <c r="H11" s="77">
        <f t="shared" si="0"/>
        <v>62129.053</v>
      </c>
      <c r="I11" s="6">
        <v>2.2123200000000005</v>
      </c>
      <c r="J11" s="3">
        <v>26391.600000000002</v>
      </c>
      <c r="K11" s="115">
        <f t="shared" si="1"/>
        <v>35737.452999999994</v>
      </c>
      <c r="L11" s="122">
        <f t="shared" si="2"/>
        <v>1.3541222585974322</v>
      </c>
      <c r="M11" s="145"/>
      <c r="N11" s="98"/>
      <c r="O11" s="115">
        <v>8.6</v>
      </c>
      <c r="Q11" s="141">
        <f t="shared" si="3"/>
        <v>7.6539999999999999</v>
      </c>
      <c r="R11">
        <v>8</v>
      </c>
    </row>
    <row r="12" spans="1:18">
      <c r="A12" s="42" t="s">
        <v>8</v>
      </c>
      <c r="B12" s="43">
        <v>4455</v>
      </c>
      <c r="C12" s="47">
        <v>3.8460000000000001</v>
      </c>
      <c r="D12" s="48"/>
      <c r="E12" s="49">
        <v>1.1479999999999999</v>
      </c>
      <c r="F12" s="46">
        <v>17132.7</v>
      </c>
      <c r="G12" s="77">
        <v>27377400</v>
      </c>
      <c r="H12" s="77">
        <f t="shared" si="0"/>
        <v>27377.4</v>
      </c>
      <c r="I12" s="6">
        <v>2.2123200000000005</v>
      </c>
      <c r="J12" s="3">
        <v>11371.8</v>
      </c>
      <c r="K12" s="115">
        <f t="shared" si="1"/>
        <v>16005.600000000002</v>
      </c>
      <c r="L12" s="122">
        <f t="shared" si="2"/>
        <v>1.407481665171741</v>
      </c>
      <c r="M12" s="145"/>
      <c r="N12" s="98"/>
      <c r="O12" s="115">
        <v>1</v>
      </c>
      <c r="Q12" s="141">
        <f t="shared" si="3"/>
        <v>0.89</v>
      </c>
      <c r="R12">
        <v>1</v>
      </c>
    </row>
    <row r="13" spans="1:18">
      <c r="A13" s="22" t="s">
        <v>9</v>
      </c>
      <c r="B13" s="23">
        <v>5869</v>
      </c>
      <c r="C13" s="19">
        <v>3.1789999999999998</v>
      </c>
      <c r="D13" s="20"/>
      <c r="E13" s="27">
        <v>0.94899999999999995</v>
      </c>
      <c r="F13" s="26">
        <v>18655.7</v>
      </c>
      <c r="G13" s="77">
        <v>33727644.670000002</v>
      </c>
      <c r="H13" s="77">
        <f t="shared" si="0"/>
        <v>33727.644670000001</v>
      </c>
      <c r="I13" s="6">
        <v>2.2123200000000005</v>
      </c>
      <c r="J13" s="3">
        <v>20468.7</v>
      </c>
      <c r="K13" s="115">
        <f t="shared" si="1"/>
        <v>13258.944670000001</v>
      </c>
      <c r="L13" s="144">
        <f t="shared" si="2"/>
        <v>0.64776681811741832</v>
      </c>
      <c r="M13" s="98"/>
      <c r="N13" s="98"/>
      <c r="O13" s="115"/>
      <c r="P13">
        <v>15.3</v>
      </c>
      <c r="Q13" s="141">
        <f t="shared" si="3"/>
        <v>0</v>
      </c>
    </row>
    <row r="14" spans="1:18">
      <c r="A14" s="54" t="s">
        <v>10</v>
      </c>
      <c r="B14" s="55">
        <v>4711</v>
      </c>
      <c r="C14" s="59">
        <v>5.6539999999999999</v>
      </c>
      <c r="D14" s="60"/>
      <c r="E14" s="61">
        <v>1.6870000000000001</v>
      </c>
      <c r="F14" s="58">
        <v>26637.200000000001</v>
      </c>
      <c r="G14" s="77">
        <v>64480100</v>
      </c>
      <c r="H14" s="77">
        <f t="shared" si="0"/>
        <v>64480.1</v>
      </c>
      <c r="I14" s="6">
        <v>2.2123200000000005</v>
      </c>
      <c r="J14" s="3">
        <v>10907.699999999999</v>
      </c>
      <c r="K14" s="115">
        <f t="shared" si="1"/>
        <v>53572.4</v>
      </c>
      <c r="L14" s="146">
        <f t="shared" si="2"/>
        <v>4.9114295405997606</v>
      </c>
      <c r="M14" s="98"/>
      <c r="N14" s="98"/>
      <c r="O14" s="115"/>
      <c r="Q14" s="141">
        <f t="shared" si="3"/>
        <v>0</v>
      </c>
    </row>
    <row r="15" spans="1:18">
      <c r="A15" s="54" t="s">
        <v>11</v>
      </c>
      <c r="B15" s="55">
        <v>3085</v>
      </c>
      <c r="C15" s="59">
        <v>3.6019999999999999</v>
      </c>
      <c r="D15" s="60"/>
      <c r="E15" s="61">
        <v>1.075</v>
      </c>
      <c r="F15" s="58">
        <v>11111.8</v>
      </c>
      <c r="G15" s="77">
        <v>27985300</v>
      </c>
      <c r="H15" s="77">
        <f t="shared" si="0"/>
        <v>27985.3</v>
      </c>
      <c r="I15" s="6">
        <v>2.2123200000000005</v>
      </c>
      <c r="J15" s="3">
        <v>6742.8</v>
      </c>
      <c r="K15" s="115">
        <f t="shared" si="1"/>
        <v>21242.5</v>
      </c>
      <c r="L15" s="147">
        <f t="shared" si="2"/>
        <v>3.1503974609954319</v>
      </c>
      <c r="M15" s="98"/>
      <c r="N15" s="145"/>
      <c r="O15" s="115">
        <v>2.7</v>
      </c>
      <c r="Q15" s="141">
        <f t="shared" si="3"/>
        <v>2.403</v>
      </c>
      <c r="R15">
        <v>2</v>
      </c>
    </row>
    <row r="16" spans="1:18">
      <c r="A16" s="54" t="s">
        <v>12</v>
      </c>
      <c r="B16" s="55">
        <v>4144</v>
      </c>
      <c r="C16" s="59">
        <v>4.718</v>
      </c>
      <c r="D16" s="60"/>
      <c r="E16" s="61">
        <v>1.4079999999999999</v>
      </c>
      <c r="F16" s="58">
        <v>19552.099999999999</v>
      </c>
      <c r="G16" s="77">
        <v>30579800</v>
      </c>
      <c r="H16" s="77">
        <f t="shared" si="0"/>
        <v>30579.8</v>
      </c>
      <c r="I16" s="6">
        <v>2.2123200000000005</v>
      </c>
      <c r="J16" s="3">
        <v>9018.6</v>
      </c>
      <c r="K16" s="115">
        <f t="shared" si="1"/>
        <v>21561.199999999997</v>
      </c>
      <c r="L16" s="122">
        <f t="shared" si="2"/>
        <v>2.390748009668906</v>
      </c>
      <c r="M16" s="145"/>
      <c r="N16" s="98"/>
      <c r="O16" s="115">
        <v>0.4</v>
      </c>
      <c r="Q16" s="141">
        <f t="shared" si="3"/>
        <v>0.35600000000000004</v>
      </c>
      <c r="R16">
        <v>0.4</v>
      </c>
    </row>
    <row r="17" spans="1:18">
      <c r="A17" s="22" t="s">
        <v>13</v>
      </c>
      <c r="B17" s="23">
        <v>5126</v>
      </c>
      <c r="C17" s="19">
        <v>1.96</v>
      </c>
      <c r="D17" s="20"/>
      <c r="E17" s="27">
        <v>0.58499999999999996</v>
      </c>
      <c r="F17" s="26">
        <v>10046.6</v>
      </c>
      <c r="G17" s="77">
        <v>24779700</v>
      </c>
      <c r="H17" s="77">
        <f t="shared" si="0"/>
        <v>24779.7</v>
      </c>
      <c r="I17" s="6">
        <v>2.2123200000000005</v>
      </c>
      <c r="J17" s="3">
        <v>7826.4</v>
      </c>
      <c r="K17" s="115">
        <f t="shared" si="1"/>
        <v>16953.300000000003</v>
      </c>
      <c r="L17" s="122">
        <f t="shared" si="2"/>
        <v>2.1661683532658698</v>
      </c>
      <c r="M17" s="145"/>
      <c r="N17" s="98"/>
      <c r="O17" s="115">
        <v>7.1</v>
      </c>
      <c r="Q17" s="141">
        <f t="shared" si="3"/>
        <v>6.319</v>
      </c>
      <c r="R17">
        <v>6</v>
      </c>
    </row>
    <row r="18" spans="1:18">
      <c r="A18" s="22" t="s">
        <v>14</v>
      </c>
      <c r="B18" s="23">
        <v>2097</v>
      </c>
      <c r="C18" s="19">
        <v>1.8939999999999999</v>
      </c>
      <c r="D18" s="20"/>
      <c r="E18" s="27">
        <v>0.56499999999999995</v>
      </c>
      <c r="F18" s="26">
        <v>3972.5</v>
      </c>
      <c r="G18" s="77">
        <v>10402400</v>
      </c>
      <c r="H18" s="77">
        <f t="shared" si="0"/>
        <v>10402.4</v>
      </c>
      <c r="I18" s="6">
        <v>2.2123200000000005</v>
      </c>
      <c r="J18" s="3">
        <v>5497.7</v>
      </c>
      <c r="K18" s="115">
        <f t="shared" si="1"/>
        <v>4904.7</v>
      </c>
      <c r="L18" s="144">
        <f t="shared" si="2"/>
        <v>0.89213671171580844</v>
      </c>
      <c r="M18" s="98"/>
      <c r="N18" s="98"/>
      <c r="O18" s="115">
        <v>1.6</v>
      </c>
      <c r="Q18" s="141">
        <f t="shared" si="3"/>
        <v>1.4240000000000002</v>
      </c>
      <c r="R18">
        <v>1.6</v>
      </c>
    </row>
    <row r="19" spans="1:18">
      <c r="A19" s="22" t="s">
        <v>15</v>
      </c>
      <c r="B19" s="23">
        <v>5354</v>
      </c>
      <c r="C19" s="19">
        <v>1.4690000000000001</v>
      </c>
      <c r="D19" s="20"/>
      <c r="E19" s="27">
        <v>0.438</v>
      </c>
      <c r="F19" s="26">
        <v>7866.4</v>
      </c>
      <c r="G19" s="77">
        <v>27043118</v>
      </c>
      <c r="H19" s="77">
        <f t="shared" si="0"/>
        <v>27043.117999999999</v>
      </c>
      <c r="I19" s="6">
        <v>2.2123200000000005</v>
      </c>
      <c r="J19" s="3">
        <v>13367.2</v>
      </c>
      <c r="K19" s="115">
        <f t="shared" si="1"/>
        <v>13675.917999999998</v>
      </c>
      <c r="L19" s="144">
        <f t="shared" si="2"/>
        <v>1.0230951882219161</v>
      </c>
      <c r="M19" s="98"/>
      <c r="N19" s="98"/>
      <c r="O19" s="115">
        <f t="shared" si="4"/>
        <v>0</v>
      </c>
      <c r="Q19" s="141">
        <f t="shared" si="3"/>
        <v>0</v>
      </c>
    </row>
    <row r="20" spans="1:18">
      <c r="A20" s="22" t="s">
        <v>16</v>
      </c>
      <c r="B20" s="23">
        <v>8187</v>
      </c>
      <c r="C20" s="19">
        <v>2.5939999999999999</v>
      </c>
      <c r="D20" s="20"/>
      <c r="E20" s="27">
        <v>0.77400000000000002</v>
      </c>
      <c r="F20" s="26">
        <v>21237.1</v>
      </c>
      <c r="G20" s="77">
        <v>72939200</v>
      </c>
      <c r="H20" s="77">
        <f t="shared" si="0"/>
        <v>72939.199999999997</v>
      </c>
      <c r="I20" s="6">
        <v>2.2123200000000005</v>
      </c>
      <c r="J20" s="3">
        <v>26437.9</v>
      </c>
      <c r="K20" s="115">
        <f t="shared" si="1"/>
        <v>46501.299999999996</v>
      </c>
      <c r="L20" s="122">
        <f t="shared" si="2"/>
        <v>1.758887808789654</v>
      </c>
      <c r="M20" s="145"/>
      <c r="N20" s="98"/>
      <c r="O20" s="115">
        <f t="shared" si="4"/>
        <v>0</v>
      </c>
      <c r="Q20" s="141">
        <f t="shared" si="3"/>
        <v>0</v>
      </c>
    </row>
    <row r="21" spans="1:18">
      <c r="A21" s="54" t="s">
        <v>17</v>
      </c>
      <c r="B21" s="55">
        <v>7246</v>
      </c>
      <c r="C21" s="59">
        <v>10.388</v>
      </c>
      <c r="D21" s="60"/>
      <c r="E21" s="61">
        <v>3.1</v>
      </c>
      <c r="F21" s="58">
        <v>75270.5</v>
      </c>
      <c r="G21" s="77">
        <v>96627726.650000006</v>
      </c>
      <c r="H21" s="77">
        <f t="shared" si="0"/>
        <v>96627.726650000011</v>
      </c>
      <c r="I21" s="6">
        <v>2.2123200000000005</v>
      </c>
      <c r="J21" s="3">
        <v>11744.4</v>
      </c>
      <c r="K21" s="115">
        <f t="shared" si="1"/>
        <v>84883.326650000017</v>
      </c>
      <c r="L21" s="146">
        <f t="shared" si="2"/>
        <v>7.2275575295459982</v>
      </c>
      <c r="M21" s="98"/>
      <c r="N21" s="98"/>
      <c r="O21" s="115"/>
      <c r="Q21" s="141">
        <f t="shared" si="3"/>
        <v>0</v>
      </c>
    </row>
    <row r="22" spans="1:18">
      <c r="A22" s="22" t="s">
        <v>18</v>
      </c>
      <c r="B22" s="23">
        <v>6814</v>
      </c>
      <c r="C22" s="19">
        <v>2.1179999999999999</v>
      </c>
      <c r="D22" s="20"/>
      <c r="E22" s="27">
        <v>0.63200000000000001</v>
      </c>
      <c r="F22" s="26">
        <v>14429</v>
      </c>
      <c r="G22" s="77">
        <v>39942800</v>
      </c>
      <c r="H22" s="77">
        <f t="shared" si="0"/>
        <v>39942.800000000003</v>
      </c>
      <c r="I22" s="6">
        <v>2.2123200000000005</v>
      </c>
      <c r="J22" s="3">
        <v>11140.8</v>
      </c>
      <c r="K22" s="115">
        <f t="shared" si="1"/>
        <v>28802.000000000004</v>
      </c>
      <c r="L22" s="122">
        <f t="shared" si="2"/>
        <v>2.5852721528076983</v>
      </c>
      <c r="M22" s="98"/>
      <c r="N22" s="145"/>
      <c r="O22" s="115">
        <v>0.6</v>
      </c>
      <c r="Q22" s="141">
        <f t="shared" si="3"/>
        <v>0.53400000000000003</v>
      </c>
      <c r="R22">
        <v>0.5</v>
      </c>
    </row>
    <row r="23" spans="1:18">
      <c r="A23" s="30" t="s">
        <v>19</v>
      </c>
      <c r="B23" s="23">
        <v>124049</v>
      </c>
      <c r="C23" s="19">
        <v>5.5650000000000004</v>
      </c>
      <c r="D23" s="31">
        <v>0.81799999999999995</v>
      </c>
      <c r="E23" s="20"/>
      <c r="F23" s="26">
        <v>690362.8</v>
      </c>
      <c r="G23" s="77"/>
      <c r="H23" s="98"/>
      <c r="I23" s="6"/>
      <c r="J23" s="3"/>
      <c r="K23" s="115"/>
      <c r="L23" s="98"/>
      <c r="M23" s="98"/>
      <c r="N23" s="98"/>
    </row>
    <row r="24" spans="1:18">
      <c r="A24" s="35" t="s">
        <v>69</v>
      </c>
      <c r="B24" s="37">
        <v>1</v>
      </c>
      <c r="C24" s="36">
        <v>8</v>
      </c>
      <c r="D24" s="36">
        <v>9</v>
      </c>
      <c r="E24" s="36">
        <v>10</v>
      </c>
      <c r="F24" s="36">
        <v>7</v>
      </c>
      <c r="G24" s="77">
        <f t="shared" ref="G24:H24" si="5">SUM(G5:G23)</f>
        <v>961377119.66999996</v>
      </c>
      <c r="H24" s="77">
        <f t="shared" si="5"/>
        <v>961377.11966999993</v>
      </c>
      <c r="I24" s="113" t="s">
        <v>147</v>
      </c>
      <c r="J24" s="113" t="s">
        <v>148</v>
      </c>
      <c r="K24" s="113" t="s">
        <v>149</v>
      </c>
      <c r="L24" s="114" t="s">
        <v>150</v>
      </c>
      <c r="M24" s="98"/>
      <c r="N24" s="98"/>
      <c r="O24" s="141">
        <f>SUM(O5:O23)</f>
        <v>38.9</v>
      </c>
      <c r="P24">
        <v>34.700000000000003</v>
      </c>
      <c r="Q24" s="141">
        <f>SUM(Q5:Q23)</f>
        <v>34.621000000000002</v>
      </c>
      <c r="R24">
        <f>SUM(R5:R23)</f>
        <v>34.5</v>
      </c>
    </row>
    <row r="25" spans="1:18">
      <c r="A25" s="38"/>
      <c r="B25" s="38" t="s">
        <v>67</v>
      </c>
      <c r="C25" s="38" t="s">
        <v>75</v>
      </c>
      <c r="D25" s="38" t="s">
        <v>83</v>
      </c>
      <c r="E25" s="38" t="s">
        <v>85</v>
      </c>
      <c r="F25" s="38" t="s">
        <v>73</v>
      </c>
      <c r="Q25" s="141">
        <f>P24/O24</f>
        <v>0.892030848329049</v>
      </c>
    </row>
    <row r="26" spans="1:18">
      <c r="A26" s="39"/>
      <c r="B26" s="39"/>
      <c r="C26" s="39"/>
      <c r="D26" s="39" t="s">
        <v>84</v>
      </c>
      <c r="E26" s="39" t="s">
        <v>86</v>
      </c>
      <c r="F26" s="39" t="s">
        <v>74</v>
      </c>
    </row>
    <row r="27" spans="1:18">
      <c r="A27" s="39" t="s">
        <v>78</v>
      </c>
      <c r="B27" s="67" t="s">
        <v>81</v>
      </c>
    </row>
    <row r="28" spans="1:18">
      <c r="A28" s="69" t="s">
        <v>79</v>
      </c>
      <c r="B28" s="70" t="s">
        <v>80</v>
      </c>
      <c r="F28" s="10" t="s">
        <v>152</v>
      </c>
      <c r="G28">
        <v>754</v>
      </c>
      <c r="H28">
        <v>754</v>
      </c>
      <c r="J28">
        <v>910</v>
      </c>
      <c r="K28" s="123"/>
      <c r="L28" s="143">
        <f>J28/H28</f>
        <v>1.2068965517241379</v>
      </c>
    </row>
    <row r="29" spans="1:18">
      <c r="L29" s="123">
        <f>L28*2</f>
        <v>2.4137931034482758</v>
      </c>
      <c r="M29" t="s">
        <v>153</v>
      </c>
    </row>
    <row r="30" spans="1:18">
      <c r="L30" s="123">
        <f>L28*3</f>
        <v>3.6206896551724137</v>
      </c>
      <c r="M30" t="s">
        <v>154</v>
      </c>
    </row>
  </sheetData>
  <mergeCells count="5">
    <mergeCell ref="A2:A3"/>
    <mergeCell ref="B2:B3"/>
    <mergeCell ref="C2:C3"/>
    <mergeCell ref="D2:E2"/>
    <mergeCell ref="F2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sqref="A1:A1048576"/>
    </sheetView>
  </sheetViews>
  <sheetFormatPr defaultRowHeight="15"/>
  <cols>
    <col min="1" max="1" width="24" style="10" customWidth="1"/>
    <col min="2" max="2" width="11.28515625" customWidth="1"/>
    <col min="3" max="3" width="13.5703125" customWidth="1"/>
    <col min="4" max="4" width="10.140625" style="10" customWidth="1"/>
    <col min="5" max="5" width="15" customWidth="1"/>
    <col min="6" max="6" width="14.42578125" customWidth="1"/>
    <col min="7" max="7" width="13.28515625" customWidth="1"/>
    <col min="8" max="8" width="10" style="10" customWidth="1"/>
    <col min="9" max="9" width="16.85546875" customWidth="1"/>
  </cols>
  <sheetData>
    <row r="1" spans="1:9" ht="15" customHeight="1">
      <c r="A1" s="38"/>
      <c r="B1" s="279" t="s">
        <v>106</v>
      </c>
      <c r="C1" s="73"/>
      <c r="D1" s="38"/>
      <c r="E1" s="73"/>
      <c r="F1" s="73"/>
      <c r="G1" s="73"/>
      <c r="I1" s="73"/>
    </row>
    <row r="2" spans="1:9" ht="15" customHeight="1">
      <c r="A2" s="278" t="s">
        <v>39</v>
      </c>
      <c r="B2" s="280"/>
      <c r="C2" s="74" t="s">
        <v>103</v>
      </c>
      <c r="D2" s="282" t="s">
        <v>101</v>
      </c>
      <c r="E2" s="74" t="s">
        <v>104</v>
      </c>
      <c r="F2" s="74" t="s">
        <v>107</v>
      </c>
      <c r="G2" s="86" t="s">
        <v>110</v>
      </c>
      <c r="H2" s="283" t="s">
        <v>40</v>
      </c>
      <c r="I2" s="86" t="s">
        <v>102</v>
      </c>
    </row>
    <row r="3" spans="1:9">
      <c r="A3" s="261"/>
      <c r="B3" s="281"/>
      <c r="C3" s="75" t="s">
        <v>104</v>
      </c>
      <c r="D3" s="273">
        <v>5001516.5999999996</v>
      </c>
      <c r="E3" s="75" t="s">
        <v>105</v>
      </c>
      <c r="F3" s="75" t="s">
        <v>108</v>
      </c>
      <c r="G3" s="74" t="s">
        <v>112</v>
      </c>
      <c r="H3" s="284"/>
      <c r="I3" s="96" t="s">
        <v>113</v>
      </c>
    </row>
    <row r="4" spans="1:9">
      <c r="A4" s="87" t="s">
        <v>0</v>
      </c>
      <c r="B4" s="5">
        <v>1194950.7309999999</v>
      </c>
      <c r="C4" s="17">
        <v>1106879.7</v>
      </c>
      <c r="D4" s="17">
        <v>157628.29999999999</v>
      </c>
      <c r="E4" s="77">
        <v>1264508</v>
      </c>
      <c r="F4" s="89">
        <f>E4-B4</f>
        <v>69557.269000000088</v>
      </c>
      <c r="G4" s="77">
        <v>49992</v>
      </c>
      <c r="H4" s="93">
        <v>124049</v>
      </c>
      <c r="I4" s="97">
        <v>49926</v>
      </c>
    </row>
    <row r="5" spans="1:9">
      <c r="A5" s="22" t="s">
        <v>1</v>
      </c>
      <c r="B5" s="3">
        <v>58574.1</v>
      </c>
      <c r="C5" s="24">
        <v>67913.8</v>
      </c>
      <c r="D5" s="18">
        <v>5036.2</v>
      </c>
      <c r="E5" s="78">
        <f>C5+D5</f>
        <v>72950</v>
      </c>
      <c r="F5" s="89">
        <f t="shared" ref="F5:F23" si="0">E5-B5</f>
        <v>14375.900000000001</v>
      </c>
      <c r="G5" s="91">
        <f>H5*0.403</f>
        <v>8778.9520000000011</v>
      </c>
      <c r="H5" s="92">
        <v>21784</v>
      </c>
      <c r="I5" s="78">
        <f>D5*0.534</f>
        <v>2689.3308000000002</v>
      </c>
    </row>
    <row r="6" spans="1:9">
      <c r="A6" s="22" t="s">
        <v>2</v>
      </c>
      <c r="B6" s="3">
        <v>16042.5</v>
      </c>
      <c r="C6" s="24">
        <v>24476.1</v>
      </c>
      <c r="D6" s="18">
        <v>13326</v>
      </c>
      <c r="E6" s="78">
        <f t="shared" ref="E6:E23" si="1">C6+D6</f>
        <v>37802.1</v>
      </c>
      <c r="F6" s="89">
        <f t="shared" si="0"/>
        <v>21759.599999999999</v>
      </c>
      <c r="G6" s="91">
        <f t="shared" ref="G6:G22" si="2">H6*0.403</f>
        <v>4336.2800000000007</v>
      </c>
      <c r="H6" s="92">
        <v>10760</v>
      </c>
      <c r="I6" s="78">
        <f t="shared" ref="I6:I22" si="3">D6*0.534</f>
        <v>7116.0840000000007</v>
      </c>
    </row>
    <row r="7" spans="1:9">
      <c r="A7" s="22" t="s">
        <v>3</v>
      </c>
      <c r="B7" s="3">
        <v>9684</v>
      </c>
      <c r="C7" s="24">
        <v>5952.8</v>
      </c>
      <c r="D7" s="18">
        <v>8275.7000000000007</v>
      </c>
      <c r="E7" s="78">
        <f t="shared" si="1"/>
        <v>14228.5</v>
      </c>
      <c r="F7" s="89">
        <f t="shared" si="0"/>
        <v>4544.5</v>
      </c>
      <c r="G7" s="91">
        <f t="shared" si="2"/>
        <v>1549.1320000000001</v>
      </c>
      <c r="H7" s="92">
        <v>3844</v>
      </c>
      <c r="I7" s="78">
        <f t="shared" si="3"/>
        <v>4419.2238000000007</v>
      </c>
    </row>
    <row r="8" spans="1:9">
      <c r="A8" s="42" t="s">
        <v>4</v>
      </c>
      <c r="B8" s="83">
        <v>13073.1</v>
      </c>
      <c r="C8" s="44">
        <v>4457.2</v>
      </c>
      <c r="D8" s="53">
        <v>2931.7</v>
      </c>
      <c r="E8" s="84">
        <f t="shared" si="1"/>
        <v>7388.9</v>
      </c>
      <c r="F8" s="90">
        <f t="shared" si="0"/>
        <v>-5684.2000000000007</v>
      </c>
      <c r="G8" s="107">
        <f t="shared" si="2"/>
        <v>888.2120000000001</v>
      </c>
      <c r="H8" s="94">
        <v>2204</v>
      </c>
      <c r="I8" s="84">
        <f t="shared" si="3"/>
        <v>1565.5278000000001</v>
      </c>
    </row>
    <row r="9" spans="1:9">
      <c r="A9" s="22" t="s">
        <v>5</v>
      </c>
      <c r="B9" s="3">
        <v>21202.1</v>
      </c>
      <c r="C9" s="24">
        <v>29582.400000000001</v>
      </c>
      <c r="D9" s="18">
        <v>6736.7</v>
      </c>
      <c r="E9" s="78">
        <f t="shared" si="1"/>
        <v>36319.1</v>
      </c>
      <c r="F9" s="89">
        <f t="shared" si="0"/>
        <v>15117</v>
      </c>
      <c r="G9" s="91">
        <f t="shared" si="2"/>
        <v>4179.1100000000006</v>
      </c>
      <c r="H9" s="92">
        <v>10370</v>
      </c>
      <c r="I9" s="78">
        <f t="shared" si="3"/>
        <v>3597.3978000000002</v>
      </c>
    </row>
    <row r="10" spans="1:9">
      <c r="A10" s="22" t="s">
        <v>6</v>
      </c>
      <c r="B10" s="3">
        <v>4701.6000000000004</v>
      </c>
      <c r="C10" s="24">
        <v>8573.4</v>
      </c>
      <c r="D10" s="18">
        <v>7365.2</v>
      </c>
      <c r="E10" s="78">
        <f t="shared" si="1"/>
        <v>15938.599999999999</v>
      </c>
      <c r="F10" s="89">
        <f t="shared" si="0"/>
        <v>11236.999999999998</v>
      </c>
      <c r="G10" s="91">
        <f t="shared" si="2"/>
        <v>1917.4740000000002</v>
      </c>
      <c r="H10" s="92">
        <v>4758</v>
      </c>
      <c r="I10" s="78">
        <f t="shared" si="3"/>
        <v>3933.0168000000003</v>
      </c>
    </row>
    <row r="11" spans="1:9">
      <c r="A11" s="22" t="s">
        <v>7</v>
      </c>
      <c r="B11" s="3">
        <v>26391.600000000002</v>
      </c>
      <c r="C11" s="24">
        <v>43383.7</v>
      </c>
      <c r="D11" s="18">
        <v>5520.4</v>
      </c>
      <c r="E11" s="78">
        <f t="shared" si="1"/>
        <v>48904.1</v>
      </c>
      <c r="F11" s="89">
        <f t="shared" si="0"/>
        <v>22512.499999999996</v>
      </c>
      <c r="G11" s="91">
        <f t="shared" si="2"/>
        <v>5336.1230000000005</v>
      </c>
      <c r="H11" s="92">
        <v>13241</v>
      </c>
      <c r="I11" s="78">
        <f t="shared" si="3"/>
        <v>2947.8935999999999</v>
      </c>
    </row>
    <row r="12" spans="1:9">
      <c r="A12" s="99" t="s">
        <v>8</v>
      </c>
      <c r="B12" s="100">
        <v>11371.8</v>
      </c>
      <c r="C12" s="101">
        <v>17132.7</v>
      </c>
      <c r="D12" s="102">
        <v>2403.3000000000002</v>
      </c>
      <c r="E12" s="103">
        <f t="shared" si="1"/>
        <v>19536</v>
      </c>
      <c r="F12" s="104">
        <f t="shared" si="0"/>
        <v>8164.2000000000007</v>
      </c>
      <c r="G12" s="105">
        <f t="shared" si="2"/>
        <v>1795.365</v>
      </c>
      <c r="H12" s="106">
        <v>4455</v>
      </c>
      <c r="I12" s="78">
        <f t="shared" si="3"/>
        <v>1283.3622000000003</v>
      </c>
    </row>
    <row r="13" spans="1:9">
      <c r="A13" s="99" t="s">
        <v>9</v>
      </c>
      <c r="B13" s="100">
        <v>20468.7</v>
      </c>
      <c r="C13" s="101">
        <v>18655.7</v>
      </c>
      <c r="D13" s="102">
        <v>6639.9</v>
      </c>
      <c r="E13" s="103">
        <f t="shared" si="1"/>
        <v>25295.599999999999</v>
      </c>
      <c r="F13" s="104">
        <f t="shared" si="0"/>
        <v>4826.8999999999978</v>
      </c>
      <c r="G13" s="105">
        <f t="shared" si="2"/>
        <v>2365.2070000000003</v>
      </c>
      <c r="H13" s="106">
        <v>5869</v>
      </c>
      <c r="I13" s="78">
        <f t="shared" si="3"/>
        <v>3545.7066</v>
      </c>
    </row>
    <row r="14" spans="1:9">
      <c r="A14" s="99" t="s">
        <v>10</v>
      </c>
      <c r="B14" s="100">
        <v>10907.699999999999</v>
      </c>
      <c r="C14" s="101">
        <v>26637.200000000001</v>
      </c>
      <c r="D14" s="102">
        <v>0</v>
      </c>
      <c r="E14" s="103">
        <f t="shared" si="1"/>
        <v>26637.200000000001</v>
      </c>
      <c r="F14" s="104">
        <f t="shared" si="0"/>
        <v>15729.500000000002</v>
      </c>
      <c r="G14" s="105">
        <f t="shared" si="2"/>
        <v>1898.5330000000001</v>
      </c>
      <c r="H14" s="106">
        <v>4711</v>
      </c>
      <c r="I14" s="78">
        <f t="shared" si="3"/>
        <v>0</v>
      </c>
    </row>
    <row r="15" spans="1:9">
      <c r="A15" s="99" t="s">
        <v>11</v>
      </c>
      <c r="B15" s="100">
        <v>6742.8</v>
      </c>
      <c r="C15" s="101">
        <v>13402.7</v>
      </c>
      <c r="D15" s="102">
        <v>119.4</v>
      </c>
      <c r="E15" s="103">
        <f t="shared" si="1"/>
        <v>13522.1</v>
      </c>
      <c r="F15" s="104">
        <f t="shared" si="0"/>
        <v>6779.3</v>
      </c>
      <c r="G15" s="105">
        <f t="shared" si="2"/>
        <v>1243.2550000000001</v>
      </c>
      <c r="H15" s="106">
        <v>3085</v>
      </c>
      <c r="I15" s="78">
        <f t="shared" si="3"/>
        <v>63.759600000000006</v>
      </c>
    </row>
    <row r="16" spans="1:9">
      <c r="A16" s="99" t="s">
        <v>12</v>
      </c>
      <c r="B16" s="100">
        <v>9018.6</v>
      </c>
      <c r="C16" s="101">
        <v>19552.099999999999</v>
      </c>
      <c r="D16" s="102">
        <v>0</v>
      </c>
      <c r="E16" s="103">
        <f t="shared" si="1"/>
        <v>19552.099999999999</v>
      </c>
      <c r="F16" s="104">
        <f t="shared" si="0"/>
        <v>10533.499999999998</v>
      </c>
      <c r="G16" s="105">
        <f t="shared" si="2"/>
        <v>1670.0320000000002</v>
      </c>
      <c r="H16" s="106">
        <v>4144</v>
      </c>
      <c r="I16" s="78">
        <f t="shared" si="3"/>
        <v>0</v>
      </c>
    </row>
    <row r="17" spans="1:9">
      <c r="A17" s="99" t="s">
        <v>13</v>
      </c>
      <c r="B17" s="100">
        <v>7826.4</v>
      </c>
      <c r="C17" s="101">
        <v>10046.6</v>
      </c>
      <c r="D17" s="102">
        <v>7127.6</v>
      </c>
      <c r="E17" s="103">
        <f t="shared" si="1"/>
        <v>17174.2</v>
      </c>
      <c r="F17" s="104">
        <f t="shared" si="0"/>
        <v>9347.8000000000011</v>
      </c>
      <c r="G17" s="105">
        <f t="shared" si="2"/>
        <v>2065.7780000000002</v>
      </c>
      <c r="H17" s="106">
        <v>5126</v>
      </c>
      <c r="I17" s="78">
        <f t="shared" si="3"/>
        <v>3806.1384000000003</v>
      </c>
    </row>
    <row r="18" spans="1:9">
      <c r="A18" s="99" t="s">
        <v>14</v>
      </c>
      <c r="B18" s="100">
        <v>5497.7</v>
      </c>
      <c r="C18" s="101">
        <v>3972.5</v>
      </c>
      <c r="D18" s="102">
        <v>3329.6</v>
      </c>
      <c r="E18" s="103">
        <f t="shared" si="1"/>
        <v>7302.1</v>
      </c>
      <c r="F18" s="104">
        <f t="shared" si="0"/>
        <v>1804.4000000000005</v>
      </c>
      <c r="G18" s="105">
        <f t="shared" si="2"/>
        <v>845.09100000000001</v>
      </c>
      <c r="H18" s="106">
        <v>2097</v>
      </c>
      <c r="I18" s="78">
        <f t="shared" si="3"/>
        <v>1778.0064</v>
      </c>
    </row>
    <row r="19" spans="1:9">
      <c r="A19" s="99" t="s">
        <v>15</v>
      </c>
      <c r="B19" s="100">
        <v>13367.2</v>
      </c>
      <c r="C19" s="101">
        <v>7866.4</v>
      </c>
      <c r="D19" s="102">
        <v>10081.700000000001</v>
      </c>
      <c r="E19" s="103">
        <f t="shared" si="1"/>
        <v>17948.099999999999</v>
      </c>
      <c r="F19" s="104">
        <f t="shared" si="0"/>
        <v>4580.8999999999978</v>
      </c>
      <c r="G19" s="105">
        <f t="shared" si="2"/>
        <v>2157.6620000000003</v>
      </c>
      <c r="H19" s="106">
        <v>5354</v>
      </c>
      <c r="I19" s="78">
        <f t="shared" si="3"/>
        <v>5383.6278000000011</v>
      </c>
    </row>
    <row r="20" spans="1:9">
      <c r="A20" s="99" t="s">
        <v>16</v>
      </c>
      <c r="B20" s="100">
        <v>26437.9</v>
      </c>
      <c r="C20" s="101">
        <v>21237.1</v>
      </c>
      <c r="D20" s="102">
        <v>6199.4</v>
      </c>
      <c r="E20" s="103">
        <f t="shared" si="1"/>
        <v>27436.5</v>
      </c>
      <c r="F20" s="104">
        <f t="shared" si="0"/>
        <v>998.59999999999854</v>
      </c>
      <c r="G20" s="105">
        <f t="shared" si="2"/>
        <v>3299.3610000000003</v>
      </c>
      <c r="H20" s="106">
        <v>8187</v>
      </c>
      <c r="I20" s="78">
        <f t="shared" si="3"/>
        <v>3310.4796000000001</v>
      </c>
    </row>
    <row r="21" spans="1:9">
      <c r="A21" s="99" t="s">
        <v>17</v>
      </c>
      <c r="B21" s="100">
        <v>11744.4</v>
      </c>
      <c r="C21" s="101">
        <v>75270.5</v>
      </c>
      <c r="D21" s="102">
        <v>0</v>
      </c>
      <c r="E21" s="103">
        <f t="shared" si="1"/>
        <v>75270.5</v>
      </c>
      <c r="F21" s="104">
        <f t="shared" si="0"/>
        <v>63526.1</v>
      </c>
      <c r="G21" s="105">
        <f t="shared" si="2"/>
        <v>2920.1380000000004</v>
      </c>
      <c r="H21" s="106">
        <v>7246</v>
      </c>
      <c r="I21" s="78">
        <f t="shared" si="3"/>
        <v>0</v>
      </c>
    </row>
    <row r="22" spans="1:9">
      <c r="A22" s="22" t="s">
        <v>18</v>
      </c>
      <c r="B22" s="3">
        <v>11140.8</v>
      </c>
      <c r="C22" s="24">
        <v>14491.6</v>
      </c>
      <c r="D22" s="18">
        <v>8401.7000000000007</v>
      </c>
      <c r="E22" s="78">
        <f t="shared" si="1"/>
        <v>22893.300000000003</v>
      </c>
      <c r="F22" s="89">
        <f t="shared" si="0"/>
        <v>11752.500000000004</v>
      </c>
      <c r="G22" s="91">
        <f t="shared" si="2"/>
        <v>2746.0420000000004</v>
      </c>
      <c r="H22" s="92">
        <v>6814</v>
      </c>
      <c r="I22" s="78">
        <f t="shared" si="3"/>
        <v>4486.5078000000003</v>
      </c>
    </row>
    <row r="23" spans="1:9">
      <c r="A23" s="85" t="s">
        <v>19</v>
      </c>
      <c r="B23" s="83">
        <v>910757.73099999991</v>
      </c>
      <c r="C23" s="44">
        <v>694275.2</v>
      </c>
      <c r="D23" s="53">
        <v>64133.8</v>
      </c>
      <c r="E23" s="84">
        <f t="shared" si="1"/>
        <v>758409</v>
      </c>
      <c r="F23" s="90">
        <f t="shared" si="0"/>
        <v>-152348.73099999991</v>
      </c>
      <c r="G23" s="107"/>
      <c r="H23" s="94"/>
      <c r="I23" s="108"/>
    </row>
    <row r="24" spans="1:9">
      <c r="A24" s="79"/>
      <c r="B24" s="80"/>
      <c r="C24" s="80"/>
      <c r="D24" s="81"/>
      <c r="E24" s="76"/>
      <c r="H24" s="88"/>
      <c r="I24" s="76"/>
    </row>
    <row r="25" spans="1:9">
      <c r="A25" s="82"/>
      <c r="B25" s="80"/>
      <c r="C25" s="80"/>
      <c r="D25" s="82"/>
      <c r="H25" s="82"/>
    </row>
    <row r="26" spans="1:9">
      <c r="A26" s="69" t="s">
        <v>109</v>
      </c>
      <c r="B26" s="109"/>
      <c r="C26" s="110" t="s">
        <v>111</v>
      </c>
      <c r="D26" s="71"/>
      <c r="F26" s="110" t="s">
        <v>114</v>
      </c>
      <c r="G26" s="109"/>
      <c r="H26" s="82"/>
    </row>
    <row r="27" spans="1:9">
      <c r="A27" s="82"/>
      <c r="B27" s="80"/>
      <c r="C27" s="80"/>
      <c r="D27" s="82"/>
      <c r="H27" s="82"/>
    </row>
    <row r="28" spans="1:9">
      <c r="A28" s="82"/>
      <c r="B28" s="98" t="s">
        <v>101</v>
      </c>
      <c r="C28" s="78">
        <f>D4-D23</f>
        <v>93494.499999999985</v>
      </c>
      <c r="D28" s="82"/>
      <c r="H28" s="82"/>
    </row>
  </sheetData>
  <mergeCells count="4">
    <mergeCell ref="A2:A3"/>
    <mergeCell ref="B1:B3"/>
    <mergeCell ref="D2:D3"/>
    <mergeCell ref="H2:H3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A2" sqref="A1:I1048576"/>
    </sheetView>
  </sheetViews>
  <sheetFormatPr defaultRowHeight="15"/>
  <cols>
    <col min="1" max="1" width="24" style="10" customWidth="1"/>
    <col min="2" max="2" width="16.85546875" customWidth="1"/>
    <col min="3" max="3" width="16.5703125" customWidth="1"/>
    <col min="4" max="4" width="17.28515625" customWidth="1"/>
    <col min="5" max="5" width="11.42578125" customWidth="1"/>
    <col min="6" max="6" width="9.5703125" customWidth="1"/>
    <col min="7" max="7" width="12.5703125" customWidth="1"/>
  </cols>
  <sheetData>
    <row r="1" spans="1:9" ht="15.75">
      <c r="A1" s="285" t="s">
        <v>127</v>
      </c>
      <c r="B1" s="285"/>
      <c r="C1" s="285"/>
      <c r="D1" s="285"/>
      <c r="E1" s="285"/>
      <c r="F1" s="285"/>
      <c r="G1" s="285"/>
      <c r="H1" s="285"/>
      <c r="I1" s="285"/>
    </row>
    <row r="4" spans="1:9">
      <c r="A4" s="38"/>
      <c r="B4" s="73" t="s">
        <v>115</v>
      </c>
      <c r="C4" s="73" t="s">
        <v>110</v>
      </c>
      <c r="D4" s="73" t="s">
        <v>115</v>
      </c>
      <c r="E4" s="73"/>
      <c r="F4" s="112" t="s">
        <v>104</v>
      </c>
      <c r="G4" s="112" t="s">
        <v>122</v>
      </c>
      <c r="H4" s="73"/>
      <c r="I4" s="73"/>
    </row>
    <row r="5" spans="1:9">
      <c r="A5" s="278" t="s">
        <v>39</v>
      </c>
      <c r="B5" s="74" t="s">
        <v>116</v>
      </c>
      <c r="C5" s="74" t="s">
        <v>118</v>
      </c>
      <c r="D5" s="74" t="s">
        <v>120</v>
      </c>
      <c r="E5" s="74" t="s">
        <v>115</v>
      </c>
      <c r="F5" s="86"/>
      <c r="G5" s="74"/>
      <c r="H5" s="116">
        <v>50</v>
      </c>
      <c r="I5" s="116"/>
    </row>
    <row r="6" spans="1:9">
      <c r="A6" s="261"/>
      <c r="B6" s="75" t="s">
        <v>117</v>
      </c>
      <c r="C6" s="75" t="s">
        <v>119</v>
      </c>
      <c r="D6" s="75" t="s">
        <v>121</v>
      </c>
      <c r="E6" s="75"/>
      <c r="F6" s="75"/>
      <c r="G6" s="75"/>
      <c r="H6" s="117" t="s">
        <v>125</v>
      </c>
      <c r="I6" s="117"/>
    </row>
    <row r="7" spans="1:9">
      <c r="A7" s="95"/>
      <c r="B7" s="113">
        <v>1</v>
      </c>
      <c r="C7" s="113">
        <v>2</v>
      </c>
      <c r="D7" s="113">
        <v>3</v>
      </c>
      <c r="E7" s="113">
        <v>4</v>
      </c>
      <c r="F7" s="114">
        <v>5</v>
      </c>
      <c r="G7" s="114">
        <v>6</v>
      </c>
      <c r="H7" s="114">
        <v>7</v>
      </c>
      <c r="I7" s="114"/>
    </row>
    <row r="8" spans="1:9">
      <c r="A8" s="15"/>
      <c r="B8" s="98" t="s">
        <v>126</v>
      </c>
      <c r="C8" s="98" t="s">
        <v>126</v>
      </c>
      <c r="D8" s="98" t="s">
        <v>126</v>
      </c>
      <c r="E8" s="98" t="s">
        <v>124</v>
      </c>
      <c r="F8" s="98" t="s">
        <v>124</v>
      </c>
      <c r="G8" s="98" t="s">
        <v>124</v>
      </c>
      <c r="H8" s="98" t="s">
        <v>124</v>
      </c>
      <c r="I8" s="98"/>
    </row>
    <row r="9" spans="1:9">
      <c r="A9" s="22" t="s">
        <v>1</v>
      </c>
      <c r="B9" s="77">
        <v>118020210</v>
      </c>
      <c r="C9" s="77">
        <v>6930100</v>
      </c>
      <c r="D9" s="115">
        <f>B9-C9</f>
        <v>111090110</v>
      </c>
      <c r="E9" s="115">
        <v>111.1</v>
      </c>
      <c r="F9" s="98">
        <v>98.6</v>
      </c>
      <c r="G9" s="115">
        <f>E9-F9</f>
        <v>12.5</v>
      </c>
      <c r="H9" s="119">
        <f>G9*0.84</f>
        <v>10.5</v>
      </c>
      <c r="I9" s="119"/>
    </row>
    <row r="10" spans="1:9">
      <c r="A10" s="22" t="s">
        <v>2</v>
      </c>
      <c r="B10" s="77">
        <v>57149974.579999998</v>
      </c>
      <c r="C10" s="77">
        <v>31823800</v>
      </c>
      <c r="D10" s="115">
        <f t="shared" ref="D10:D26" si="0">B10-C10</f>
        <v>25326174.579999998</v>
      </c>
      <c r="E10" s="115">
        <v>25.3</v>
      </c>
      <c r="F10" s="98">
        <v>22</v>
      </c>
      <c r="G10" s="115">
        <f t="shared" ref="G10:G26" si="1">E10-F10</f>
        <v>3.3000000000000007</v>
      </c>
      <c r="H10" s="119">
        <f t="shared" ref="H10:H26" si="2">G10*0.84</f>
        <v>2.7720000000000007</v>
      </c>
      <c r="I10" s="119"/>
    </row>
    <row r="11" spans="1:9">
      <c r="A11" s="22" t="s">
        <v>3</v>
      </c>
      <c r="B11" s="77">
        <v>33839186.93</v>
      </c>
      <c r="C11" s="77">
        <v>29395400</v>
      </c>
      <c r="D11" s="115">
        <f t="shared" si="0"/>
        <v>4443786.93</v>
      </c>
      <c r="E11" s="115">
        <v>4.4000000000000004</v>
      </c>
      <c r="F11" s="98">
        <v>7.4</v>
      </c>
      <c r="G11" s="118">
        <f t="shared" si="1"/>
        <v>-3</v>
      </c>
      <c r="H11" s="119"/>
      <c r="I11" s="119"/>
    </row>
    <row r="12" spans="1:9">
      <c r="A12" s="99" t="s">
        <v>4</v>
      </c>
      <c r="B12" s="77">
        <v>22063300</v>
      </c>
      <c r="C12" s="77">
        <v>16478100</v>
      </c>
      <c r="D12" s="115">
        <f t="shared" si="0"/>
        <v>5585200</v>
      </c>
      <c r="E12" s="115">
        <v>5.6</v>
      </c>
      <c r="F12" s="98">
        <v>4.5</v>
      </c>
      <c r="G12" s="115">
        <f t="shared" si="1"/>
        <v>1.0999999999999996</v>
      </c>
      <c r="H12" s="119">
        <f t="shared" si="2"/>
        <v>0.92399999999999971</v>
      </c>
      <c r="I12" s="119"/>
    </row>
    <row r="13" spans="1:9">
      <c r="A13" s="22" t="s">
        <v>5</v>
      </c>
      <c r="B13" s="77">
        <v>172881420.84</v>
      </c>
      <c r="C13" s="77">
        <v>97439026</v>
      </c>
      <c r="D13" s="115">
        <f t="shared" si="0"/>
        <v>75442394.840000004</v>
      </c>
      <c r="E13" s="115">
        <v>75.400000000000006</v>
      </c>
      <c r="F13" s="98">
        <v>68.8</v>
      </c>
      <c r="G13" s="115">
        <f t="shared" si="1"/>
        <v>6.6000000000000085</v>
      </c>
      <c r="H13" s="119">
        <f t="shared" si="2"/>
        <v>5.5440000000000067</v>
      </c>
      <c r="I13" s="119"/>
    </row>
    <row r="14" spans="1:9">
      <c r="A14" s="22" t="s">
        <v>6</v>
      </c>
      <c r="B14" s="77">
        <v>39408785</v>
      </c>
      <c r="C14" s="77">
        <v>24247300</v>
      </c>
      <c r="D14" s="115">
        <f t="shared" si="0"/>
        <v>15161485</v>
      </c>
      <c r="E14" s="115">
        <v>15.2</v>
      </c>
      <c r="F14" s="98">
        <v>10.5</v>
      </c>
      <c r="G14" s="115">
        <f t="shared" si="1"/>
        <v>4.6999999999999993</v>
      </c>
      <c r="H14" s="119">
        <f t="shared" si="2"/>
        <v>3.9479999999999991</v>
      </c>
      <c r="I14" s="119"/>
    </row>
    <row r="15" spans="1:9">
      <c r="A15" s="22" t="s">
        <v>7</v>
      </c>
      <c r="B15" s="77">
        <v>62129053</v>
      </c>
      <c r="C15" s="77">
        <v>12891053</v>
      </c>
      <c r="D15" s="115">
        <f t="shared" si="0"/>
        <v>49238000</v>
      </c>
      <c r="E15" s="115">
        <v>49.2</v>
      </c>
      <c r="F15" s="98">
        <v>40.6</v>
      </c>
      <c r="G15" s="115">
        <f t="shared" si="1"/>
        <v>8.6000000000000014</v>
      </c>
      <c r="H15" s="119">
        <f t="shared" si="2"/>
        <v>7.2240000000000011</v>
      </c>
      <c r="I15" s="119"/>
    </row>
    <row r="16" spans="1:9">
      <c r="A16" s="99" t="s">
        <v>8</v>
      </c>
      <c r="B16" s="77">
        <v>27377400</v>
      </c>
      <c r="C16" s="77">
        <v>8519900</v>
      </c>
      <c r="D16" s="115">
        <f t="shared" si="0"/>
        <v>18857500</v>
      </c>
      <c r="E16" s="115">
        <v>18.899999999999999</v>
      </c>
      <c r="F16" s="98">
        <v>17.899999999999999</v>
      </c>
      <c r="G16" s="115">
        <f t="shared" si="1"/>
        <v>1</v>
      </c>
      <c r="H16" s="119">
        <f t="shared" si="2"/>
        <v>0.84</v>
      </c>
      <c r="I16" s="119"/>
    </row>
    <row r="17" spans="1:9">
      <c r="A17" s="99" t="s">
        <v>9</v>
      </c>
      <c r="B17" s="77">
        <v>33727644.670000002</v>
      </c>
      <c r="C17" s="77">
        <v>14013244.67</v>
      </c>
      <c r="D17" s="115">
        <f t="shared" si="0"/>
        <v>19714400</v>
      </c>
      <c r="E17" s="115">
        <v>19.7</v>
      </c>
      <c r="F17" s="98">
        <v>17.100000000000001</v>
      </c>
      <c r="G17" s="115">
        <f t="shared" si="1"/>
        <v>2.5999999999999979</v>
      </c>
      <c r="H17" s="119">
        <f t="shared" si="2"/>
        <v>2.1839999999999979</v>
      </c>
      <c r="I17" s="119"/>
    </row>
    <row r="18" spans="1:9">
      <c r="A18" s="99" t="s">
        <v>10</v>
      </c>
      <c r="B18" s="77">
        <v>64480100</v>
      </c>
      <c r="C18" s="77">
        <v>31675300</v>
      </c>
      <c r="D18" s="115">
        <f t="shared" si="0"/>
        <v>32804800</v>
      </c>
      <c r="E18" s="115">
        <v>32.799999999999997</v>
      </c>
      <c r="F18" s="98">
        <v>30.2</v>
      </c>
      <c r="G18" s="115">
        <f t="shared" si="1"/>
        <v>2.5999999999999979</v>
      </c>
      <c r="H18" s="119">
        <f t="shared" si="2"/>
        <v>2.1839999999999979</v>
      </c>
      <c r="I18" s="119"/>
    </row>
    <row r="19" spans="1:9">
      <c r="A19" s="99" t="s">
        <v>11</v>
      </c>
      <c r="B19" s="77">
        <v>27985300</v>
      </c>
      <c r="C19" s="77">
        <v>11432200</v>
      </c>
      <c r="D19" s="115">
        <f t="shared" si="0"/>
        <v>16553100</v>
      </c>
      <c r="E19" s="115">
        <v>16.600000000000001</v>
      </c>
      <c r="F19" s="98">
        <v>13.9</v>
      </c>
      <c r="G19" s="115">
        <f t="shared" si="1"/>
        <v>2.7000000000000011</v>
      </c>
      <c r="H19" s="119">
        <f t="shared" si="2"/>
        <v>2.2680000000000007</v>
      </c>
      <c r="I19" s="119"/>
    </row>
    <row r="20" spans="1:9">
      <c r="A20" s="99" t="s">
        <v>12</v>
      </c>
      <c r="B20" s="77">
        <v>30579800</v>
      </c>
      <c r="C20" s="77">
        <v>9534000</v>
      </c>
      <c r="D20" s="115">
        <f t="shared" si="0"/>
        <v>21045800</v>
      </c>
      <c r="E20" s="115">
        <v>21</v>
      </c>
      <c r="F20" s="98">
        <v>20.6</v>
      </c>
      <c r="G20" s="115">
        <f t="shared" si="1"/>
        <v>0.39999999999999858</v>
      </c>
      <c r="H20" s="119">
        <f t="shared" si="2"/>
        <v>0.3359999999999988</v>
      </c>
      <c r="I20" s="119"/>
    </row>
    <row r="21" spans="1:9">
      <c r="A21" s="99" t="s">
        <v>13</v>
      </c>
      <c r="B21" s="77">
        <v>24779700</v>
      </c>
      <c r="C21" s="77">
        <v>8116400</v>
      </c>
      <c r="D21" s="115">
        <f t="shared" si="0"/>
        <v>16663300</v>
      </c>
      <c r="E21" s="115">
        <v>16.7</v>
      </c>
      <c r="F21" s="98">
        <v>9.6</v>
      </c>
      <c r="G21" s="115">
        <f t="shared" si="1"/>
        <v>7.1</v>
      </c>
      <c r="H21" s="119">
        <f t="shared" si="2"/>
        <v>5.9639999999999995</v>
      </c>
      <c r="I21" s="119"/>
    </row>
    <row r="22" spans="1:9">
      <c r="A22" s="99" t="s">
        <v>14</v>
      </c>
      <c r="B22" s="77">
        <v>10402400</v>
      </c>
      <c r="C22" s="77">
        <v>4378800</v>
      </c>
      <c r="D22" s="115">
        <f t="shared" si="0"/>
        <v>6023600</v>
      </c>
      <c r="E22" s="115">
        <v>6</v>
      </c>
      <c r="F22" s="98">
        <v>4.4000000000000004</v>
      </c>
      <c r="G22" s="115">
        <f t="shared" si="1"/>
        <v>1.5999999999999996</v>
      </c>
      <c r="H22" s="119">
        <f t="shared" si="2"/>
        <v>1.3439999999999996</v>
      </c>
      <c r="I22" s="119"/>
    </row>
    <row r="23" spans="1:9">
      <c r="A23" s="99" t="s">
        <v>15</v>
      </c>
      <c r="B23" s="77">
        <v>27043118</v>
      </c>
      <c r="C23" s="77">
        <v>12918900</v>
      </c>
      <c r="D23" s="115">
        <f t="shared" si="0"/>
        <v>14124218</v>
      </c>
      <c r="E23" s="115">
        <v>14.1</v>
      </c>
      <c r="F23" s="98">
        <v>14.1</v>
      </c>
      <c r="G23" s="115">
        <f t="shared" si="1"/>
        <v>0</v>
      </c>
      <c r="H23" s="119">
        <f t="shared" si="2"/>
        <v>0</v>
      </c>
      <c r="I23" s="119"/>
    </row>
    <row r="24" spans="1:9">
      <c r="A24" s="99" t="s">
        <v>16</v>
      </c>
      <c r="B24" s="77">
        <v>72939200</v>
      </c>
      <c r="C24" s="77">
        <v>28511500</v>
      </c>
      <c r="D24" s="115">
        <f t="shared" si="0"/>
        <v>44427700</v>
      </c>
      <c r="E24" s="115">
        <v>44.4</v>
      </c>
      <c r="F24" s="98">
        <v>44.4</v>
      </c>
      <c r="G24" s="115">
        <f t="shared" si="1"/>
        <v>0</v>
      </c>
      <c r="H24" s="119">
        <f t="shared" si="2"/>
        <v>0</v>
      </c>
      <c r="I24" s="119"/>
    </row>
    <row r="25" spans="1:9">
      <c r="A25" s="99" t="s">
        <v>17</v>
      </c>
      <c r="B25" s="77">
        <v>96627726.650000006</v>
      </c>
      <c r="C25" s="77">
        <v>9058847</v>
      </c>
      <c r="D25" s="115">
        <f t="shared" si="0"/>
        <v>87568879.650000006</v>
      </c>
      <c r="E25" s="115">
        <v>87.6</v>
      </c>
      <c r="F25" s="98">
        <v>83.2</v>
      </c>
      <c r="G25" s="115">
        <f t="shared" si="1"/>
        <v>4.3999999999999915</v>
      </c>
      <c r="H25" s="119">
        <f t="shared" si="2"/>
        <v>3.6959999999999926</v>
      </c>
      <c r="I25" s="119"/>
    </row>
    <row r="26" spans="1:9">
      <c r="A26" s="22" t="s">
        <v>18</v>
      </c>
      <c r="B26" s="77">
        <v>39942800</v>
      </c>
      <c r="C26" s="77">
        <v>26321800</v>
      </c>
      <c r="D26" s="115">
        <f t="shared" si="0"/>
        <v>13621000</v>
      </c>
      <c r="E26" s="115">
        <v>13.6</v>
      </c>
      <c r="F26" s="98">
        <v>13</v>
      </c>
      <c r="G26" s="115">
        <f t="shared" si="1"/>
        <v>0.59999999999999964</v>
      </c>
      <c r="H26" s="119">
        <f t="shared" si="2"/>
        <v>0.50399999999999967</v>
      </c>
      <c r="I26" s="119"/>
    </row>
    <row r="27" spans="1:9">
      <c r="A27" s="121"/>
      <c r="B27" s="77"/>
      <c r="C27" s="77"/>
      <c r="D27" s="98"/>
      <c r="E27" s="98"/>
      <c r="F27" s="98"/>
      <c r="G27" s="98"/>
      <c r="H27" s="98"/>
      <c r="I27" s="98"/>
    </row>
    <row r="28" spans="1:9">
      <c r="A28" s="35" t="s">
        <v>123</v>
      </c>
      <c r="B28" s="77">
        <f t="shared" ref="B28:H28" si="3">SUM(B9:B27)</f>
        <v>961377119.66999996</v>
      </c>
      <c r="C28" s="77">
        <f t="shared" si="3"/>
        <v>383685670.66999996</v>
      </c>
      <c r="D28" s="115">
        <f t="shared" si="3"/>
        <v>577691449</v>
      </c>
      <c r="E28" s="115">
        <f t="shared" si="3"/>
        <v>577.6</v>
      </c>
      <c r="F28" s="115">
        <f t="shared" si="3"/>
        <v>520.79999999999995</v>
      </c>
      <c r="G28" s="115">
        <f t="shared" si="3"/>
        <v>56.8</v>
      </c>
      <c r="H28" s="119">
        <f t="shared" si="3"/>
        <v>50.231999999999992</v>
      </c>
      <c r="I28" s="119"/>
    </row>
    <row r="29" spans="1:9">
      <c r="A29" s="82"/>
      <c r="G29" s="113">
        <v>59.8</v>
      </c>
      <c r="H29" s="98"/>
    </row>
    <row r="30" spans="1:9">
      <c r="A30" s="69"/>
      <c r="G30" s="115">
        <f>H5/G29</f>
        <v>0.83612040133779264</v>
      </c>
      <c r="H30" s="120"/>
    </row>
    <row r="31" spans="1:9">
      <c r="A31" s="82"/>
    </row>
    <row r="32" spans="1:9">
      <c r="A32" s="82" t="s">
        <v>128</v>
      </c>
    </row>
  </sheetData>
  <mergeCells count="2">
    <mergeCell ref="A5:A6"/>
    <mergeCell ref="A1:I1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3"/>
  <sheetViews>
    <sheetView workbookViewId="0">
      <selection sqref="A1:L1048576"/>
    </sheetView>
  </sheetViews>
  <sheetFormatPr defaultRowHeight="15"/>
  <cols>
    <col min="1" max="1" width="22.28515625" style="10" customWidth="1"/>
    <col min="2" max="2" width="14.5703125" customWidth="1"/>
    <col min="3" max="3" width="15.140625" customWidth="1"/>
    <col min="4" max="4" width="15.28515625" customWidth="1"/>
    <col min="5" max="5" width="11.42578125" hidden="1" customWidth="1"/>
    <col min="6" max="6" width="14" customWidth="1"/>
    <col min="7" max="7" width="13" customWidth="1"/>
    <col min="8" max="8" width="0.140625" hidden="1" customWidth="1"/>
    <col min="9" max="9" width="13" customWidth="1"/>
    <col min="10" max="10" width="13.28515625" customWidth="1"/>
    <col min="11" max="11" width="15.7109375" bestFit="1" customWidth="1"/>
    <col min="12" max="12" width="14.7109375" bestFit="1" customWidth="1"/>
  </cols>
  <sheetData>
    <row r="1" spans="1:12" ht="15.75">
      <c r="A1" s="139" t="s">
        <v>141</v>
      </c>
      <c r="B1" s="139"/>
      <c r="C1" s="139"/>
      <c r="D1" s="139"/>
      <c r="E1" s="139"/>
      <c r="F1" s="139"/>
      <c r="G1" s="139"/>
      <c r="H1" s="139"/>
      <c r="I1" s="139"/>
    </row>
    <row r="3" spans="1:12">
      <c r="I3" s="286" t="s">
        <v>139</v>
      </c>
      <c r="J3" s="287"/>
    </row>
    <row r="4" spans="1:12">
      <c r="A4" s="38"/>
      <c r="B4" s="73" t="s">
        <v>115</v>
      </c>
      <c r="C4" s="73" t="s">
        <v>110</v>
      </c>
      <c r="D4" s="73" t="s">
        <v>115</v>
      </c>
      <c r="E4" s="73"/>
      <c r="F4" s="112" t="s">
        <v>104</v>
      </c>
      <c r="G4" s="112" t="s">
        <v>122</v>
      </c>
      <c r="H4" s="73"/>
      <c r="I4" s="128" t="s">
        <v>134</v>
      </c>
      <c r="J4" s="128"/>
      <c r="K4" s="73"/>
      <c r="L4" t="s">
        <v>171</v>
      </c>
    </row>
    <row r="5" spans="1:12">
      <c r="A5" s="278" t="s">
        <v>39</v>
      </c>
      <c r="B5" s="74" t="s">
        <v>116</v>
      </c>
      <c r="C5" s="74" t="s">
        <v>118</v>
      </c>
      <c r="D5" s="74" t="s">
        <v>120</v>
      </c>
      <c r="E5" s="74" t="s">
        <v>115</v>
      </c>
      <c r="F5" s="86" t="s">
        <v>132</v>
      </c>
      <c r="G5" s="74" t="s">
        <v>133</v>
      </c>
      <c r="H5" s="116"/>
      <c r="I5" s="129" t="s">
        <v>135</v>
      </c>
      <c r="J5" s="130" t="s">
        <v>138</v>
      </c>
      <c r="K5" s="74" t="s">
        <v>169</v>
      </c>
      <c r="L5" t="s">
        <v>172</v>
      </c>
    </row>
    <row r="6" spans="1:12">
      <c r="A6" s="261"/>
      <c r="B6" s="75" t="s">
        <v>117</v>
      </c>
      <c r="C6" s="75" t="s">
        <v>119</v>
      </c>
      <c r="D6" s="75" t="s">
        <v>121</v>
      </c>
      <c r="E6" s="75"/>
      <c r="F6" s="75" t="s">
        <v>117</v>
      </c>
      <c r="G6" s="75" t="s">
        <v>115</v>
      </c>
      <c r="H6" s="117"/>
      <c r="I6" s="131" t="s">
        <v>136</v>
      </c>
      <c r="J6" s="132" t="s">
        <v>102</v>
      </c>
      <c r="K6" s="75" t="s">
        <v>170</v>
      </c>
    </row>
    <row r="7" spans="1:12">
      <c r="A7" s="111"/>
      <c r="B7" s="113">
        <v>1</v>
      </c>
      <c r="C7" s="113">
        <v>2</v>
      </c>
      <c r="D7" s="113">
        <v>3</v>
      </c>
      <c r="E7" s="113">
        <v>4</v>
      </c>
      <c r="F7" s="114">
        <v>5</v>
      </c>
      <c r="G7" s="114">
        <v>6</v>
      </c>
      <c r="H7" s="124">
        <v>7</v>
      </c>
      <c r="I7" s="133" t="s">
        <v>137</v>
      </c>
      <c r="J7" s="134"/>
      <c r="K7" s="98"/>
      <c r="L7" s="98"/>
    </row>
    <row r="8" spans="1:12">
      <c r="A8" s="15"/>
      <c r="B8" s="98"/>
      <c r="C8" s="98"/>
      <c r="D8" s="98"/>
      <c r="E8" s="98" t="s">
        <v>124</v>
      </c>
      <c r="F8" s="98"/>
      <c r="G8" s="98"/>
      <c r="H8" s="110"/>
      <c r="I8" s="134"/>
      <c r="J8" s="134"/>
      <c r="K8" s="98"/>
      <c r="L8" s="98"/>
    </row>
    <row r="9" spans="1:12">
      <c r="A9" s="22" t="s">
        <v>1</v>
      </c>
      <c r="B9" s="126">
        <v>118020210</v>
      </c>
      <c r="C9" s="126">
        <v>6930100</v>
      </c>
      <c r="D9" s="91">
        <f>B9-C9</f>
        <v>111090110</v>
      </c>
      <c r="E9" s="115">
        <v>111.1</v>
      </c>
      <c r="F9" s="126">
        <v>98595300</v>
      </c>
      <c r="G9" s="91">
        <f>D9-F9</f>
        <v>12494810</v>
      </c>
      <c r="H9" s="125">
        <v>10.3</v>
      </c>
      <c r="I9" s="136">
        <f>G9*0.6066</f>
        <v>7579351.7460000003</v>
      </c>
      <c r="J9" s="134"/>
      <c r="K9" s="77">
        <v>869000</v>
      </c>
      <c r="L9" s="98" t="s">
        <v>173</v>
      </c>
    </row>
    <row r="10" spans="1:12">
      <c r="A10" s="22" t="s">
        <v>2</v>
      </c>
      <c r="B10" s="126">
        <v>57149974.579999998</v>
      </c>
      <c r="C10" s="126">
        <v>31823800</v>
      </c>
      <c r="D10" s="91">
        <f t="shared" ref="D10:D26" si="0">B10-C10</f>
        <v>25326174.579999998</v>
      </c>
      <c r="E10" s="115">
        <v>25.3</v>
      </c>
      <c r="F10" s="126">
        <v>22048713</v>
      </c>
      <c r="G10" s="91">
        <f t="shared" ref="G10:G26" si="1">D10-F10</f>
        <v>3277461.5799999982</v>
      </c>
      <c r="H10" s="125">
        <f t="shared" ref="H10:H26" si="2">G10*0.84</f>
        <v>2753067.7271999982</v>
      </c>
      <c r="I10" s="136">
        <f t="shared" ref="I10:I16" si="3">G10*0.6066</f>
        <v>1988108.194427999</v>
      </c>
      <c r="J10" s="134"/>
      <c r="K10" s="77">
        <v>819200</v>
      </c>
      <c r="L10" s="115">
        <f>G10-K10</f>
        <v>2458261.5799999982</v>
      </c>
    </row>
    <row r="11" spans="1:12">
      <c r="A11" s="22" t="s">
        <v>3</v>
      </c>
      <c r="B11" s="126">
        <v>33839186.93</v>
      </c>
      <c r="C11" s="126">
        <v>29395400</v>
      </c>
      <c r="D11" s="91">
        <f t="shared" si="0"/>
        <v>4443786.93</v>
      </c>
      <c r="E11" s="115">
        <v>4.4000000000000004</v>
      </c>
      <c r="F11" s="126">
        <v>7426306</v>
      </c>
      <c r="G11" s="138">
        <f t="shared" si="1"/>
        <v>-2982519.0700000003</v>
      </c>
      <c r="H11" s="125"/>
      <c r="I11" s="136">
        <v>0</v>
      </c>
      <c r="J11" s="134"/>
      <c r="K11" s="77">
        <v>1641500</v>
      </c>
      <c r="L11" s="115">
        <f t="shared" ref="L11:L26" si="4">G11-K11</f>
        <v>-4624019.07</v>
      </c>
    </row>
    <row r="12" spans="1:12">
      <c r="A12" s="99" t="s">
        <v>4</v>
      </c>
      <c r="B12" s="126">
        <v>22063300</v>
      </c>
      <c r="C12" s="126">
        <v>16478100</v>
      </c>
      <c r="D12" s="91">
        <f t="shared" si="0"/>
        <v>5585200</v>
      </c>
      <c r="E12" s="115">
        <v>5.6</v>
      </c>
      <c r="F12" s="126">
        <v>4547200</v>
      </c>
      <c r="G12" s="91">
        <f t="shared" si="1"/>
        <v>1038000</v>
      </c>
      <c r="H12" s="125">
        <f t="shared" si="2"/>
        <v>871920</v>
      </c>
      <c r="I12" s="136">
        <f t="shared" si="3"/>
        <v>629650.80000000005</v>
      </c>
      <c r="J12" s="134"/>
      <c r="K12" s="77">
        <v>400000</v>
      </c>
      <c r="L12" s="115">
        <f t="shared" si="4"/>
        <v>638000</v>
      </c>
    </row>
    <row r="13" spans="1:12">
      <c r="A13" s="22" t="s">
        <v>5</v>
      </c>
      <c r="B13" s="126">
        <v>172881420.84</v>
      </c>
      <c r="C13" s="126">
        <v>97439026</v>
      </c>
      <c r="D13" s="91">
        <f t="shared" si="0"/>
        <v>75442394.840000004</v>
      </c>
      <c r="E13" s="115">
        <v>75.400000000000006</v>
      </c>
      <c r="F13" s="126">
        <v>68784170</v>
      </c>
      <c r="G13" s="91">
        <f t="shared" si="1"/>
        <v>6658224.8400000036</v>
      </c>
      <c r="H13" s="125">
        <f t="shared" si="2"/>
        <v>5592908.8656000029</v>
      </c>
      <c r="I13" s="136">
        <f t="shared" si="3"/>
        <v>4038879.1879440024</v>
      </c>
      <c r="J13" s="134"/>
      <c r="K13" s="77">
        <v>2312500</v>
      </c>
      <c r="L13" s="115">
        <f t="shared" si="4"/>
        <v>4345724.8400000036</v>
      </c>
    </row>
    <row r="14" spans="1:12">
      <c r="A14" s="22" t="s">
        <v>6</v>
      </c>
      <c r="B14" s="126">
        <v>39408785</v>
      </c>
      <c r="C14" s="126">
        <v>24247300</v>
      </c>
      <c r="D14" s="91">
        <f t="shared" si="0"/>
        <v>15161485</v>
      </c>
      <c r="E14" s="115">
        <v>15.2</v>
      </c>
      <c r="F14" s="126">
        <v>10495200</v>
      </c>
      <c r="G14" s="91">
        <f t="shared" si="1"/>
        <v>4666285</v>
      </c>
      <c r="H14" s="125">
        <f t="shared" si="2"/>
        <v>3919679.4</v>
      </c>
      <c r="I14" s="136">
        <f t="shared" si="3"/>
        <v>2830568.4810000001</v>
      </c>
      <c r="J14" s="134"/>
      <c r="K14" s="77">
        <v>1196200</v>
      </c>
      <c r="L14" s="115">
        <f t="shared" si="4"/>
        <v>3470085</v>
      </c>
    </row>
    <row r="15" spans="1:12">
      <c r="A15" s="22" t="s">
        <v>7</v>
      </c>
      <c r="B15" s="126">
        <v>62129053</v>
      </c>
      <c r="C15" s="126">
        <v>12891053</v>
      </c>
      <c r="D15" s="91">
        <f t="shared" si="0"/>
        <v>49238000</v>
      </c>
      <c r="E15" s="115">
        <v>49.2</v>
      </c>
      <c r="F15" s="126">
        <v>40638000</v>
      </c>
      <c r="G15" s="91">
        <f t="shared" si="1"/>
        <v>8600000</v>
      </c>
      <c r="H15" s="125">
        <f t="shared" si="2"/>
        <v>7224000</v>
      </c>
      <c r="I15" s="136">
        <f t="shared" si="3"/>
        <v>5216760</v>
      </c>
      <c r="J15" s="134"/>
      <c r="K15" s="77">
        <v>1770800</v>
      </c>
      <c r="L15" s="115">
        <f t="shared" si="4"/>
        <v>6829200</v>
      </c>
    </row>
    <row r="16" spans="1:12">
      <c r="A16" s="99" t="s">
        <v>8</v>
      </c>
      <c r="B16" s="126">
        <v>27377400</v>
      </c>
      <c r="C16" s="126">
        <v>8519900</v>
      </c>
      <c r="D16" s="91">
        <f t="shared" si="0"/>
        <v>18857500</v>
      </c>
      <c r="E16" s="115">
        <v>18.899999999999999</v>
      </c>
      <c r="F16" s="126">
        <v>17919600</v>
      </c>
      <c r="G16" s="91">
        <f t="shared" si="1"/>
        <v>937900</v>
      </c>
      <c r="H16" s="125">
        <f t="shared" si="2"/>
        <v>787836</v>
      </c>
      <c r="I16" s="136">
        <f t="shared" si="3"/>
        <v>568930.14</v>
      </c>
      <c r="J16" s="134"/>
      <c r="K16" s="77">
        <v>176100</v>
      </c>
      <c r="L16" s="115">
        <f t="shared" si="4"/>
        <v>761800</v>
      </c>
    </row>
    <row r="17" spans="1:12">
      <c r="A17" s="99" t="s">
        <v>9</v>
      </c>
      <c r="B17" s="126">
        <v>33727644.670000002</v>
      </c>
      <c r="C17" s="126">
        <v>14013244.67</v>
      </c>
      <c r="D17" s="91">
        <f t="shared" si="0"/>
        <v>19714400</v>
      </c>
      <c r="E17" s="115">
        <v>19.7</v>
      </c>
      <c r="F17" s="126">
        <v>17062900</v>
      </c>
      <c r="G17" s="91">
        <f t="shared" si="1"/>
        <v>2651500</v>
      </c>
      <c r="H17" s="125">
        <f t="shared" si="2"/>
        <v>2227260</v>
      </c>
      <c r="I17" s="136">
        <v>0</v>
      </c>
      <c r="J17" s="136">
        <v>15300000</v>
      </c>
      <c r="K17" s="77">
        <v>950000</v>
      </c>
      <c r="L17" s="115">
        <f t="shared" si="4"/>
        <v>1701500</v>
      </c>
    </row>
    <row r="18" spans="1:12">
      <c r="A18" s="99" t="s">
        <v>10</v>
      </c>
      <c r="B18" s="126">
        <v>64480100</v>
      </c>
      <c r="C18" s="126">
        <v>31675300</v>
      </c>
      <c r="D18" s="91">
        <f t="shared" si="0"/>
        <v>32804800</v>
      </c>
      <c r="E18" s="115">
        <v>32.799999999999997</v>
      </c>
      <c r="F18" s="126">
        <v>30204800</v>
      </c>
      <c r="G18" s="91">
        <f t="shared" si="1"/>
        <v>2600000</v>
      </c>
      <c r="H18" s="125">
        <f t="shared" si="2"/>
        <v>2184000</v>
      </c>
      <c r="I18" s="136">
        <f>G18*0.6066</f>
        <v>1577160</v>
      </c>
      <c r="J18" s="135"/>
      <c r="K18" s="77">
        <v>2025900</v>
      </c>
      <c r="L18" s="115">
        <f t="shared" si="4"/>
        <v>574100</v>
      </c>
    </row>
    <row r="19" spans="1:12">
      <c r="A19" s="99" t="s">
        <v>11</v>
      </c>
      <c r="B19" s="126">
        <v>27985300</v>
      </c>
      <c r="C19" s="126">
        <v>11432200</v>
      </c>
      <c r="D19" s="91">
        <f t="shared" si="0"/>
        <v>16553100</v>
      </c>
      <c r="E19" s="115">
        <v>16.600000000000001</v>
      </c>
      <c r="F19" s="126">
        <v>13853100</v>
      </c>
      <c r="G19" s="91">
        <f t="shared" si="1"/>
        <v>2700000</v>
      </c>
      <c r="H19" s="125">
        <f t="shared" si="2"/>
        <v>2268000</v>
      </c>
      <c r="I19" s="136">
        <f t="shared" ref="I19:I26" si="5">G19*0.6066</f>
        <v>1637820</v>
      </c>
      <c r="J19" s="135"/>
      <c r="K19" s="77">
        <v>950000</v>
      </c>
      <c r="L19" s="115">
        <f t="shared" si="4"/>
        <v>1750000</v>
      </c>
    </row>
    <row r="20" spans="1:12">
      <c r="A20" s="99" t="s">
        <v>12</v>
      </c>
      <c r="B20" s="126">
        <v>30579800</v>
      </c>
      <c r="C20" s="126">
        <v>9534000</v>
      </c>
      <c r="D20" s="91">
        <f t="shared" si="0"/>
        <v>21045800</v>
      </c>
      <c r="E20" s="115">
        <v>21</v>
      </c>
      <c r="F20" s="126">
        <v>20595800</v>
      </c>
      <c r="G20" s="91">
        <f t="shared" si="1"/>
        <v>450000</v>
      </c>
      <c r="H20" s="125">
        <f t="shared" si="2"/>
        <v>378000</v>
      </c>
      <c r="I20" s="136">
        <f t="shared" si="5"/>
        <v>272970</v>
      </c>
      <c r="J20" s="135"/>
      <c r="K20" s="77">
        <v>1047100</v>
      </c>
      <c r="L20" s="115">
        <f t="shared" si="4"/>
        <v>-597100</v>
      </c>
    </row>
    <row r="21" spans="1:12">
      <c r="A21" s="99" t="s">
        <v>13</v>
      </c>
      <c r="B21" s="126">
        <v>24779700</v>
      </c>
      <c r="C21" s="126">
        <v>8116400</v>
      </c>
      <c r="D21" s="91">
        <f t="shared" si="0"/>
        <v>16663300</v>
      </c>
      <c r="E21" s="115">
        <v>16.7</v>
      </c>
      <c r="F21" s="126">
        <v>9578300</v>
      </c>
      <c r="G21" s="91">
        <f t="shared" si="1"/>
        <v>7085000</v>
      </c>
      <c r="H21" s="125">
        <f t="shared" si="2"/>
        <v>5951400</v>
      </c>
      <c r="I21" s="136">
        <f t="shared" si="5"/>
        <v>4297761</v>
      </c>
      <c r="J21" s="135"/>
      <c r="K21" s="77">
        <v>1738800</v>
      </c>
      <c r="L21" s="115">
        <f t="shared" si="4"/>
        <v>5346200</v>
      </c>
    </row>
    <row r="22" spans="1:12">
      <c r="A22" s="99" t="s">
        <v>14</v>
      </c>
      <c r="B22" s="126">
        <v>10402400</v>
      </c>
      <c r="C22" s="126">
        <v>4378800</v>
      </c>
      <c r="D22" s="91">
        <f t="shared" si="0"/>
        <v>6023600</v>
      </c>
      <c r="E22" s="115">
        <v>6</v>
      </c>
      <c r="F22" s="126">
        <v>4377200</v>
      </c>
      <c r="G22" s="91">
        <f t="shared" si="1"/>
        <v>1646400</v>
      </c>
      <c r="H22" s="125">
        <f t="shared" si="2"/>
        <v>1382976</v>
      </c>
      <c r="I22" s="136">
        <f t="shared" si="5"/>
        <v>998706.24</v>
      </c>
      <c r="J22" s="135"/>
      <c r="K22" s="77">
        <v>1847100</v>
      </c>
      <c r="L22" s="115">
        <f t="shared" si="4"/>
        <v>-200700</v>
      </c>
    </row>
    <row r="23" spans="1:12">
      <c r="A23" s="99" t="s">
        <v>15</v>
      </c>
      <c r="B23" s="126">
        <v>27043118</v>
      </c>
      <c r="C23" s="126">
        <v>12918900</v>
      </c>
      <c r="D23" s="91">
        <f t="shared" si="0"/>
        <v>14124218</v>
      </c>
      <c r="E23" s="115">
        <v>14.1</v>
      </c>
      <c r="F23" s="126">
        <v>14124218</v>
      </c>
      <c r="G23" s="91">
        <f t="shared" si="1"/>
        <v>0</v>
      </c>
      <c r="H23" s="125">
        <f t="shared" si="2"/>
        <v>0</v>
      </c>
      <c r="I23" s="136">
        <f t="shared" si="5"/>
        <v>0</v>
      </c>
      <c r="J23" s="135"/>
      <c r="K23" s="77">
        <v>2223700</v>
      </c>
      <c r="L23" s="115">
        <f t="shared" si="4"/>
        <v>-2223700</v>
      </c>
    </row>
    <row r="24" spans="1:12">
      <c r="A24" s="99" t="s">
        <v>16</v>
      </c>
      <c r="B24" s="126">
        <v>72939200</v>
      </c>
      <c r="C24" s="126">
        <v>28511500</v>
      </c>
      <c r="D24" s="91">
        <f t="shared" si="0"/>
        <v>44427700</v>
      </c>
      <c r="E24" s="115">
        <v>44.4</v>
      </c>
      <c r="F24" s="126">
        <v>44427700</v>
      </c>
      <c r="G24" s="91">
        <f t="shared" si="1"/>
        <v>0</v>
      </c>
      <c r="H24" s="125">
        <f t="shared" si="2"/>
        <v>0</v>
      </c>
      <c r="I24" s="136">
        <f t="shared" si="5"/>
        <v>0</v>
      </c>
      <c r="J24" s="135"/>
      <c r="K24" s="77">
        <v>2246300</v>
      </c>
      <c r="L24" s="115">
        <f t="shared" si="4"/>
        <v>-2246300</v>
      </c>
    </row>
    <row r="25" spans="1:12">
      <c r="A25" s="99" t="s">
        <v>17</v>
      </c>
      <c r="B25" s="126">
        <v>96627726.650000006</v>
      </c>
      <c r="C25" s="126">
        <v>9058847</v>
      </c>
      <c r="D25" s="91">
        <f t="shared" si="0"/>
        <v>87568879.650000006</v>
      </c>
      <c r="E25" s="115">
        <v>87.6</v>
      </c>
      <c r="F25" s="126">
        <v>83201000</v>
      </c>
      <c r="G25" s="91">
        <f t="shared" si="1"/>
        <v>4367879.650000006</v>
      </c>
      <c r="H25" s="125">
        <f t="shared" si="2"/>
        <v>3669018.9060000051</v>
      </c>
      <c r="I25" s="136">
        <f t="shared" si="5"/>
        <v>2649555.7956900038</v>
      </c>
      <c r="J25" s="135"/>
      <c r="K25" s="77">
        <v>1797000</v>
      </c>
      <c r="L25" s="115">
        <f t="shared" si="4"/>
        <v>2570879.650000006</v>
      </c>
    </row>
    <row r="26" spans="1:12">
      <c r="A26" s="22" t="s">
        <v>18</v>
      </c>
      <c r="B26" s="126">
        <v>39942800</v>
      </c>
      <c r="C26" s="126">
        <v>26321800</v>
      </c>
      <c r="D26" s="91">
        <f t="shared" si="0"/>
        <v>13621000</v>
      </c>
      <c r="E26" s="115">
        <v>13.6</v>
      </c>
      <c r="F26" s="126">
        <v>12954000</v>
      </c>
      <c r="G26" s="91">
        <f t="shared" si="1"/>
        <v>667000</v>
      </c>
      <c r="H26" s="125">
        <f t="shared" si="2"/>
        <v>560280</v>
      </c>
      <c r="I26" s="136">
        <f t="shared" si="5"/>
        <v>404602.2</v>
      </c>
      <c r="J26" s="135"/>
      <c r="K26" s="77">
        <v>0</v>
      </c>
      <c r="L26" s="115">
        <f t="shared" si="4"/>
        <v>667000</v>
      </c>
    </row>
    <row r="27" spans="1:12">
      <c r="A27" s="121"/>
      <c r="B27" s="77"/>
      <c r="C27" s="77"/>
      <c r="D27" s="98"/>
      <c r="E27" s="98"/>
      <c r="F27" s="98"/>
      <c r="G27" s="91"/>
      <c r="H27" s="110"/>
      <c r="I27" s="136"/>
      <c r="J27" s="135"/>
      <c r="K27" s="77"/>
      <c r="L27" s="98"/>
    </row>
    <row r="28" spans="1:12">
      <c r="A28" s="35" t="s">
        <v>123</v>
      </c>
      <c r="B28" s="126">
        <f t="shared" ref="B28:H28" si="6">SUM(B9:B27)</f>
        <v>961377119.66999996</v>
      </c>
      <c r="C28" s="126">
        <f t="shared" si="6"/>
        <v>383685670.66999996</v>
      </c>
      <c r="D28" s="91">
        <f t="shared" si="6"/>
        <v>577691449</v>
      </c>
      <c r="E28" s="115">
        <f t="shared" si="6"/>
        <v>577.6</v>
      </c>
      <c r="F28" s="91">
        <f t="shared" si="6"/>
        <v>520833507</v>
      </c>
      <c r="G28" s="91">
        <f t="shared" si="6"/>
        <v>56857942.000000007</v>
      </c>
      <c r="H28" s="125">
        <f t="shared" si="6"/>
        <v>39770357.198800005</v>
      </c>
      <c r="I28" s="136">
        <f>SUM(I9:I27)</f>
        <v>34690823.785062008</v>
      </c>
      <c r="J28" s="137">
        <f>SUM(J17:J27)</f>
        <v>15300000</v>
      </c>
      <c r="K28" s="77">
        <f>SUM(K9:K27)</f>
        <v>24011200</v>
      </c>
      <c r="L28" s="98"/>
    </row>
    <row r="29" spans="1:12">
      <c r="A29" s="82"/>
      <c r="G29" s="113">
        <v>59.8</v>
      </c>
      <c r="H29" s="110"/>
      <c r="I29" s="122">
        <v>34.700000000000003</v>
      </c>
      <c r="J29" s="98"/>
      <c r="K29" s="98"/>
      <c r="L29" s="98"/>
    </row>
    <row r="30" spans="1:12">
      <c r="A30" s="69"/>
      <c r="G30" s="115">
        <f>H5/G29</f>
        <v>0</v>
      </c>
      <c r="H30" s="127"/>
      <c r="I30" s="98"/>
      <c r="J30" s="98"/>
      <c r="K30" s="98"/>
      <c r="L30" s="98"/>
    </row>
    <row r="31" spans="1:12">
      <c r="A31" s="82"/>
      <c r="G31" s="98" t="s">
        <v>131</v>
      </c>
      <c r="I31" s="98">
        <v>0.60660000000000003</v>
      </c>
      <c r="J31" s="98"/>
      <c r="K31" s="98"/>
      <c r="L31" s="98"/>
    </row>
    <row r="32" spans="1:12">
      <c r="A32" s="82" t="s">
        <v>129</v>
      </c>
      <c r="E32" t="s">
        <v>130</v>
      </c>
    </row>
    <row r="33" spans="6:6">
      <c r="F33" t="s">
        <v>140</v>
      </c>
    </row>
  </sheetData>
  <mergeCells count="2">
    <mergeCell ref="A5:A6"/>
    <mergeCell ref="I3:J3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33"/>
  <sheetViews>
    <sheetView topLeftCell="A2" workbookViewId="0">
      <selection activeCell="B2" sqref="B1:N1048576"/>
    </sheetView>
  </sheetViews>
  <sheetFormatPr defaultRowHeight="15"/>
  <cols>
    <col min="1" max="1" width="16.5703125" style="10" customWidth="1"/>
    <col min="2" max="2" width="11.140625" customWidth="1"/>
    <col min="3" max="4" width="11.5703125" customWidth="1"/>
    <col min="5" max="5" width="0.85546875" hidden="1" customWidth="1"/>
    <col min="6" max="6" width="11.140625" customWidth="1"/>
    <col min="7" max="7" width="11" customWidth="1"/>
    <col min="8" max="8" width="0.140625" customWidth="1"/>
    <col min="9" max="9" width="10.85546875" customWidth="1"/>
    <col min="10" max="10" width="10.7109375" customWidth="1"/>
    <col min="11" max="11" width="11.140625" customWidth="1"/>
    <col min="12" max="12" width="11" customWidth="1"/>
    <col min="13" max="13" width="11.42578125" hidden="1" customWidth="1"/>
    <col min="14" max="14" width="13.28515625" customWidth="1"/>
  </cols>
  <sheetData>
    <row r="1" spans="1:14" ht="15.75">
      <c r="A1" s="139" t="s">
        <v>141</v>
      </c>
      <c r="B1" s="139"/>
      <c r="C1" s="139"/>
      <c r="D1" s="139"/>
      <c r="E1" s="139"/>
      <c r="F1" s="139"/>
      <c r="G1" s="139"/>
      <c r="H1" s="139"/>
      <c r="I1" s="139"/>
    </row>
    <row r="2" spans="1:14">
      <c r="B2" t="s">
        <v>180</v>
      </c>
    </row>
    <row r="3" spans="1:14">
      <c r="I3" s="286" t="s">
        <v>139</v>
      </c>
      <c r="J3" s="287"/>
    </row>
    <row r="4" spans="1:14">
      <c r="A4" s="38"/>
      <c r="B4" s="168" t="s">
        <v>115</v>
      </c>
      <c r="C4" s="168" t="s">
        <v>110</v>
      </c>
      <c r="D4" s="168" t="s">
        <v>115</v>
      </c>
      <c r="E4" s="168"/>
      <c r="F4" s="169" t="s">
        <v>104</v>
      </c>
      <c r="G4" s="169" t="s">
        <v>122</v>
      </c>
      <c r="H4" s="168"/>
      <c r="I4" s="198" t="s">
        <v>134</v>
      </c>
      <c r="J4" s="170"/>
      <c r="K4" s="168"/>
      <c r="L4" s="168" t="s">
        <v>171</v>
      </c>
      <c r="M4" s="206"/>
      <c r="N4" s="213"/>
    </row>
    <row r="5" spans="1:14">
      <c r="A5" s="278" t="s">
        <v>39</v>
      </c>
      <c r="B5" s="171" t="s">
        <v>116</v>
      </c>
      <c r="C5" s="171" t="s">
        <v>118</v>
      </c>
      <c r="D5" s="171" t="s">
        <v>120</v>
      </c>
      <c r="E5" s="171" t="s">
        <v>115</v>
      </c>
      <c r="F5" s="172" t="s">
        <v>132</v>
      </c>
      <c r="G5" s="171" t="s">
        <v>133</v>
      </c>
      <c r="H5" s="173"/>
      <c r="I5" s="199" t="s">
        <v>135</v>
      </c>
      <c r="J5" s="174" t="s">
        <v>138</v>
      </c>
      <c r="K5" s="171" t="s">
        <v>169</v>
      </c>
      <c r="L5" s="171" t="s">
        <v>172</v>
      </c>
      <c r="M5" s="207"/>
      <c r="N5" s="214" t="s">
        <v>174</v>
      </c>
    </row>
    <row r="6" spans="1:14">
      <c r="A6" s="261"/>
      <c r="B6" s="175" t="s">
        <v>117</v>
      </c>
      <c r="C6" s="175" t="s">
        <v>119</v>
      </c>
      <c r="D6" s="175" t="s">
        <v>121</v>
      </c>
      <c r="E6" s="175"/>
      <c r="F6" s="175" t="s">
        <v>117</v>
      </c>
      <c r="G6" s="175" t="s">
        <v>115</v>
      </c>
      <c r="H6" s="176"/>
      <c r="I6" s="200" t="s">
        <v>136</v>
      </c>
      <c r="J6" s="177" t="s">
        <v>102</v>
      </c>
      <c r="K6" s="175" t="s">
        <v>170</v>
      </c>
      <c r="L6" s="175"/>
      <c r="M6" s="207"/>
      <c r="N6" s="214" t="s">
        <v>175</v>
      </c>
    </row>
    <row r="7" spans="1:14">
      <c r="A7" s="148"/>
      <c r="B7" s="178">
        <v>1</v>
      </c>
      <c r="C7" s="178">
        <v>2</v>
      </c>
      <c r="D7" s="178">
        <v>3</v>
      </c>
      <c r="E7" s="178">
        <v>4</v>
      </c>
      <c r="F7" s="179">
        <v>5</v>
      </c>
      <c r="G7" s="179">
        <v>6</v>
      </c>
      <c r="H7" s="180">
        <v>7</v>
      </c>
      <c r="I7" s="201" t="s">
        <v>137</v>
      </c>
      <c r="J7" s="181"/>
      <c r="K7" s="182"/>
      <c r="L7" s="182"/>
      <c r="M7" s="208" t="s">
        <v>137</v>
      </c>
      <c r="N7" s="215"/>
    </row>
    <row r="8" spans="1:14">
      <c r="A8" s="15"/>
      <c r="B8" s="182"/>
      <c r="C8" s="182"/>
      <c r="D8" s="182"/>
      <c r="E8" s="182" t="s">
        <v>124</v>
      </c>
      <c r="F8" s="182"/>
      <c r="G8" s="182"/>
      <c r="H8" s="183"/>
      <c r="I8" s="202"/>
      <c r="J8" s="181"/>
      <c r="K8" s="182"/>
      <c r="L8" s="182"/>
      <c r="M8" s="205"/>
      <c r="N8" s="216"/>
    </row>
    <row r="9" spans="1:14">
      <c r="A9" s="22" t="s">
        <v>1</v>
      </c>
      <c r="B9" s="194">
        <v>118020210</v>
      </c>
      <c r="C9" s="194">
        <v>6930100</v>
      </c>
      <c r="D9" s="195">
        <f>B9-C9</f>
        <v>111090110</v>
      </c>
      <c r="E9" s="196">
        <v>111.1</v>
      </c>
      <c r="F9" s="194">
        <v>98595300</v>
      </c>
      <c r="G9" s="185">
        <f>D9-F9</f>
        <v>12494810</v>
      </c>
      <c r="H9" s="187">
        <v>10.3</v>
      </c>
      <c r="I9" s="203">
        <f>G9*0.6066</f>
        <v>7579351.7460000003</v>
      </c>
      <c r="J9" s="181"/>
      <c r="K9" s="184">
        <v>869000</v>
      </c>
      <c r="L9" s="182" t="s">
        <v>173</v>
      </c>
      <c r="M9" s="205">
        <v>0</v>
      </c>
      <c r="N9" s="216"/>
    </row>
    <row r="10" spans="1:14">
      <c r="A10" s="22" t="s">
        <v>2</v>
      </c>
      <c r="B10" s="194">
        <v>57149974.579999998</v>
      </c>
      <c r="C10" s="194">
        <v>31823800</v>
      </c>
      <c r="D10" s="195">
        <f t="shared" ref="D10:D26" si="0">B10-C10</f>
        <v>25326174.579999998</v>
      </c>
      <c r="E10" s="196">
        <v>25.3</v>
      </c>
      <c r="F10" s="194">
        <v>22048713</v>
      </c>
      <c r="G10" s="185">
        <f t="shared" ref="G10:G26" si="1">D10-F10</f>
        <v>3277461.5799999982</v>
      </c>
      <c r="H10" s="187">
        <f t="shared" ref="H10:H26" si="2">G10*0.84</f>
        <v>2753067.7271999982</v>
      </c>
      <c r="I10" s="203">
        <f t="shared" ref="I10:I16" si="3">G10*0.6066</f>
        <v>1988108.194427999</v>
      </c>
      <c r="J10" s="181"/>
      <c r="K10" s="184">
        <v>819200</v>
      </c>
      <c r="L10" s="185">
        <f>B10-F10+K10-C10</f>
        <v>4096661.5799999982</v>
      </c>
      <c r="M10" s="209">
        <f>L10*L31</f>
        <v>2178673.0904054926</v>
      </c>
      <c r="N10" s="217">
        <f>L10*0.53</f>
        <v>2171230.637399999</v>
      </c>
    </row>
    <row r="11" spans="1:14">
      <c r="A11" s="22" t="s">
        <v>3</v>
      </c>
      <c r="B11" s="194">
        <v>33839186.93</v>
      </c>
      <c r="C11" s="194">
        <v>29395400</v>
      </c>
      <c r="D11" s="195">
        <f t="shared" si="0"/>
        <v>4443786.93</v>
      </c>
      <c r="E11" s="196">
        <v>4.4000000000000004</v>
      </c>
      <c r="F11" s="194">
        <v>7426306</v>
      </c>
      <c r="G11" s="188">
        <f t="shared" si="1"/>
        <v>-2982519.0700000003</v>
      </c>
      <c r="H11" s="187"/>
      <c r="I11" s="203">
        <v>0</v>
      </c>
      <c r="J11" s="181"/>
      <c r="K11" s="184">
        <v>1641500</v>
      </c>
      <c r="L11" s="185">
        <f t="shared" ref="L11:L26" si="4">B11-F11+K11-C11</f>
        <v>-1341019.0700000003</v>
      </c>
      <c r="M11" s="205">
        <v>0</v>
      </c>
      <c r="N11" s="217">
        <v>0</v>
      </c>
    </row>
    <row r="12" spans="1:14">
      <c r="A12" s="99" t="s">
        <v>4</v>
      </c>
      <c r="B12" s="194">
        <v>22063300</v>
      </c>
      <c r="C12" s="194">
        <v>16478100</v>
      </c>
      <c r="D12" s="195">
        <f t="shared" si="0"/>
        <v>5585200</v>
      </c>
      <c r="E12" s="196">
        <v>5.6</v>
      </c>
      <c r="F12" s="194">
        <v>4547200</v>
      </c>
      <c r="G12" s="185">
        <f t="shared" si="1"/>
        <v>1038000</v>
      </c>
      <c r="H12" s="187">
        <f t="shared" si="2"/>
        <v>871920</v>
      </c>
      <c r="I12" s="203">
        <f t="shared" si="3"/>
        <v>629650.80000000005</v>
      </c>
      <c r="J12" s="181"/>
      <c r="K12" s="184">
        <v>400000</v>
      </c>
      <c r="L12" s="185">
        <f t="shared" si="4"/>
        <v>1438000</v>
      </c>
      <c r="M12" s="209">
        <f>L12*0.5317</f>
        <v>764584.6</v>
      </c>
      <c r="N12" s="217">
        <f t="shared" ref="N12:N26" si="5">L12*0.53</f>
        <v>762140</v>
      </c>
    </row>
    <row r="13" spans="1:14">
      <c r="A13" s="22" t="s">
        <v>5</v>
      </c>
      <c r="B13" s="194">
        <v>172881420.84</v>
      </c>
      <c r="C13" s="194">
        <v>97439026</v>
      </c>
      <c r="D13" s="195">
        <f t="shared" si="0"/>
        <v>75442394.840000004</v>
      </c>
      <c r="E13" s="196">
        <v>75.400000000000006</v>
      </c>
      <c r="F13" s="194">
        <v>68784170</v>
      </c>
      <c r="G13" s="185">
        <f t="shared" si="1"/>
        <v>6658224.8400000036</v>
      </c>
      <c r="H13" s="187">
        <f t="shared" si="2"/>
        <v>5592908.8656000029</v>
      </c>
      <c r="I13" s="203">
        <f t="shared" si="3"/>
        <v>4038879.1879440024</v>
      </c>
      <c r="J13" s="181"/>
      <c r="K13" s="184">
        <v>2312500</v>
      </c>
      <c r="L13" s="185">
        <f t="shared" si="4"/>
        <v>8970724.8400000036</v>
      </c>
      <c r="M13" s="209">
        <f t="shared" ref="M13:M26" si="6">L13*0.5317</f>
        <v>4769734.3974280013</v>
      </c>
      <c r="N13" s="217">
        <f t="shared" si="5"/>
        <v>4754484.1652000025</v>
      </c>
    </row>
    <row r="14" spans="1:14">
      <c r="A14" s="22" t="s">
        <v>6</v>
      </c>
      <c r="B14" s="194">
        <v>39408785</v>
      </c>
      <c r="C14" s="194">
        <v>24247300</v>
      </c>
      <c r="D14" s="195">
        <f t="shared" si="0"/>
        <v>15161485</v>
      </c>
      <c r="E14" s="196">
        <v>15.2</v>
      </c>
      <c r="F14" s="194">
        <v>10495200</v>
      </c>
      <c r="G14" s="185">
        <f t="shared" si="1"/>
        <v>4666285</v>
      </c>
      <c r="H14" s="187">
        <f t="shared" si="2"/>
        <v>3919679.4</v>
      </c>
      <c r="I14" s="203">
        <f t="shared" si="3"/>
        <v>2830568.4810000001</v>
      </c>
      <c r="J14" s="181"/>
      <c r="K14" s="184">
        <v>1196200</v>
      </c>
      <c r="L14" s="185">
        <f t="shared" si="4"/>
        <v>5862485</v>
      </c>
      <c r="M14" s="209">
        <f t="shared" si="6"/>
        <v>3117083.2744999998</v>
      </c>
      <c r="N14" s="217">
        <f t="shared" si="5"/>
        <v>3107117.0500000003</v>
      </c>
    </row>
    <row r="15" spans="1:14">
      <c r="A15" s="22" t="s">
        <v>7</v>
      </c>
      <c r="B15" s="194">
        <v>62129053</v>
      </c>
      <c r="C15" s="194">
        <v>12891053</v>
      </c>
      <c r="D15" s="195">
        <f t="shared" si="0"/>
        <v>49238000</v>
      </c>
      <c r="E15" s="196">
        <v>49.2</v>
      </c>
      <c r="F15" s="194">
        <v>40638000</v>
      </c>
      <c r="G15" s="185">
        <f t="shared" si="1"/>
        <v>8600000</v>
      </c>
      <c r="H15" s="187">
        <f t="shared" si="2"/>
        <v>7224000</v>
      </c>
      <c r="I15" s="203">
        <f t="shared" si="3"/>
        <v>5216760</v>
      </c>
      <c r="J15" s="181"/>
      <c r="K15" s="184">
        <v>1770800</v>
      </c>
      <c r="L15" s="185">
        <f t="shared" si="4"/>
        <v>10370800</v>
      </c>
      <c r="M15" s="209">
        <f t="shared" si="6"/>
        <v>5514154.3599999994</v>
      </c>
      <c r="N15" s="217">
        <f t="shared" si="5"/>
        <v>5496524</v>
      </c>
    </row>
    <row r="16" spans="1:14">
      <c r="A16" s="99" t="s">
        <v>8</v>
      </c>
      <c r="B16" s="194">
        <v>27377400</v>
      </c>
      <c r="C16" s="194">
        <v>8419900</v>
      </c>
      <c r="D16" s="195">
        <f t="shared" si="0"/>
        <v>18957500</v>
      </c>
      <c r="E16" s="196">
        <v>18.899999999999999</v>
      </c>
      <c r="F16" s="194">
        <v>17919600</v>
      </c>
      <c r="G16" s="185">
        <f t="shared" si="1"/>
        <v>1037900</v>
      </c>
      <c r="H16" s="187">
        <f t="shared" si="2"/>
        <v>871836</v>
      </c>
      <c r="I16" s="203">
        <f t="shared" si="3"/>
        <v>629590.14</v>
      </c>
      <c r="J16" s="181"/>
      <c r="K16" s="184">
        <v>176100</v>
      </c>
      <c r="L16" s="185">
        <f t="shared" si="4"/>
        <v>1214000</v>
      </c>
      <c r="M16" s="209">
        <f t="shared" si="6"/>
        <v>645483.79999999993</v>
      </c>
      <c r="N16" s="217">
        <f t="shared" si="5"/>
        <v>643420</v>
      </c>
    </row>
    <row r="17" spans="1:14">
      <c r="A17" s="99" t="s">
        <v>9</v>
      </c>
      <c r="B17" s="194">
        <v>33727644.670000002</v>
      </c>
      <c r="C17" s="194">
        <v>14013244.67</v>
      </c>
      <c r="D17" s="195">
        <f t="shared" si="0"/>
        <v>19714400</v>
      </c>
      <c r="E17" s="196">
        <v>19.7</v>
      </c>
      <c r="F17" s="194">
        <v>17062900</v>
      </c>
      <c r="G17" s="185">
        <f t="shared" si="1"/>
        <v>2651500</v>
      </c>
      <c r="H17" s="187">
        <f t="shared" si="2"/>
        <v>2227260</v>
      </c>
      <c r="I17" s="203">
        <v>0</v>
      </c>
      <c r="J17" s="191">
        <v>15300000</v>
      </c>
      <c r="K17" s="184">
        <v>950000</v>
      </c>
      <c r="L17" s="185"/>
      <c r="M17" s="209">
        <f t="shared" si="6"/>
        <v>0</v>
      </c>
      <c r="N17" s="217">
        <f t="shared" si="5"/>
        <v>0</v>
      </c>
    </row>
    <row r="18" spans="1:14">
      <c r="A18" s="99" t="s">
        <v>10</v>
      </c>
      <c r="B18" s="194">
        <v>64480100</v>
      </c>
      <c r="C18" s="194">
        <v>31675300</v>
      </c>
      <c r="D18" s="195">
        <f t="shared" si="0"/>
        <v>32804800</v>
      </c>
      <c r="E18" s="196">
        <v>32.799999999999997</v>
      </c>
      <c r="F18" s="194">
        <v>30204800</v>
      </c>
      <c r="G18" s="185">
        <f t="shared" si="1"/>
        <v>2600000</v>
      </c>
      <c r="H18" s="187">
        <f t="shared" si="2"/>
        <v>2184000</v>
      </c>
      <c r="I18" s="203">
        <f>G18*0.6066</f>
        <v>1577160</v>
      </c>
      <c r="J18" s="192"/>
      <c r="K18" s="184">
        <v>2025900</v>
      </c>
      <c r="L18" s="185">
        <f t="shared" si="4"/>
        <v>4625900</v>
      </c>
      <c r="M18" s="209">
        <f t="shared" si="6"/>
        <v>2459591.0299999998</v>
      </c>
      <c r="N18" s="217">
        <f t="shared" si="5"/>
        <v>2451727</v>
      </c>
    </row>
    <row r="19" spans="1:14">
      <c r="A19" s="99" t="s">
        <v>11</v>
      </c>
      <c r="B19" s="194">
        <v>27985300</v>
      </c>
      <c r="C19" s="194">
        <v>11432200</v>
      </c>
      <c r="D19" s="195">
        <f t="shared" si="0"/>
        <v>16553100</v>
      </c>
      <c r="E19" s="196">
        <v>16.600000000000001</v>
      </c>
      <c r="F19" s="194">
        <v>13853100</v>
      </c>
      <c r="G19" s="185">
        <f t="shared" si="1"/>
        <v>2700000</v>
      </c>
      <c r="H19" s="187">
        <f t="shared" si="2"/>
        <v>2268000</v>
      </c>
      <c r="I19" s="203">
        <f t="shared" ref="I19:I26" si="7">G19*0.6066</f>
        <v>1637820</v>
      </c>
      <c r="J19" s="192"/>
      <c r="K19" s="184">
        <v>950000</v>
      </c>
      <c r="L19" s="185">
        <f t="shared" si="4"/>
        <v>3650000</v>
      </c>
      <c r="M19" s="209">
        <f t="shared" si="6"/>
        <v>1940704.9999999998</v>
      </c>
      <c r="N19" s="217">
        <f t="shared" si="5"/>
        <v>1934500</v>
      </c>
    </row>
    <row r="20" spans="1:14">
      <c r="A20" s="99" t="s">
        <v>12</v>
      </c>
      <c r="B20" s="194">
        <v>30579800</v>
      </c>
      <c r="C20" s="194">
        <v>9534000</v>
      </c>
      <c r="D20" s="195">
        <f t="shared" si="0"/>
        <v>21045800</v>
      </c>
      <c r="E20" s="196">
        <v>21</v>
      </c>
      <c r="F20" s="194">
        <v>20595800</v>
      </c>
      <c r="G20" s="185">
        <f t="shared" si="1"/>
        <v>450000</v>
      </c>
      <c r="H20" s="187">
        <f t="shared" si="2"/>
        <v>378000</v>
      </c>
      <c r="I20" s="203">
        <f t="shared" si="7"/>
        <v>272970</v>
      </c>
      <c r="J20" s="192"/>
      <c r="K20" s="184">
        <v>1047100</v>
      </c>
      <c r="L20" s="185">
        <f t="shared" si="4"/>
        <v>1497100</v>
      </c>
      <c r="M20" s="209">
        <f t="shared" si="6"/>
        <v>796008.07</v>
      </c>
      <c r="N20" s="217">
        <f t="shared" si="5"/>
        <v>793463</v>
      </c>
    </row>
    <row r="21" spans="1:14">
      <c r="A21" s="99" t="s">
        <v>13</v>
      </c>
      <c r="B21" s="194">
        <v>24779700</v>
      </c>
      <c r="C21" s="194">
        <v>8116400</v>
      </c>
      <c r="D21" s="195">
        <f t="shared" si="0"/>
        <v>16663300</v>
      </c>
      <c r="E21" s="196">
        <v>16.7</v>
      </c>
      <c r="F21" s="194">
        <v>9578300</v>
      </c>
      <c r="G21" s="185">
        <f t="shared" si="1"/>
        <v>7085000</v>
      </c>
      <c r="H21" s="187">
        <f t="shared" si="2"/>
        <v>5951400</v>
      </c>
      <c r="I21" s="203">
        <f t="shared" si="7"/>
        <v>4297761</v>
      </c>
      <c r="J21" s="192"/>
      <c r="K21" s="184">
        <v>1738800</v>
      </c>
      <c r="L21" s="185">
        <f t="shared" si="4"/>
        <v>8823800</v>
      </c>
      <c r="M21" s="209">
        <f t="shared" si="6"/>
        <v>4691614.46</v>
      </c>
      <c r="N21" s="217">
        <f t="shared" si="5"/>
        <v>4676614</v>
      </c>
    </row>
    <row r="22" spans="1:14">
      <c r="A22" s="99" t="s">
        <v>14</v>
      </c>
      <c r="B22" s="194">
        <v>10402400</v>
      </c>
      <c r="C22" s="194">
        <v>4378800</v>
      </c>
      <c r="D22" s="195">
        <f t="shared" si="0"/>
        <v>6023600</v>
      </c>
      <c r="E22" s="196">
        <v>6</v>
      </c>
      <c r="F22" s="194">
        <v>4377200</v>
      </c>
      <c r="G22" s="185">
        <f t="shared" si="1"/>
        <v>1646400</v>
      </c>
      <c r="H22" s="187">
        <f t="shared" si="2"/>
        <v>1382976</v>
      </c>
      <c r="I22" s="203">
        <f t="shared" si="7"/>
        <v>998706.24</v>
      </c>
      <c r="J22" s="192"/>
      <c r="K22" s="184">
        <v>1847100</v>
      </c>
      <c r="L22" s="185">
        <f t="shared" si="4"/>
        <v>3493500</v>
      </c>
      <c r="M22" s="209">
        <f t="shared" si="6"/>
        <v>1857493.9499999997</v>
      </c>
      <c r="N22" s="217">
        <f t="shared" si="5"/>
        <v>1851555</v>
      </c>
    </row>
    <row r="23" spans="1:14">
      <c r="A23" s="99" t="s">
        <v>15</v>
      </c>
      <c r="B23" s="194">
        <v>27043118</v>
      </c>
      <c r="C23" s="194">
        <v>12918900</v>
      </c>
      <c r="D23" s="195">
        <f t="shared" si="0"/>
        <v>14124218</v>
      </c>
      <c r="E23" s="196">
        <v>14.1</v>
      </c>
      <c r="F23" s="194">
        <v>14124218</v>
      </c>
      <c r="G23" s="185">
        <f t="shared" si="1"/>
        <v>0</v>
      </c>
      <c r="H23" s="187">
        <f t="shared" si="2"/>
        <v>0</v>
      </c>
      <c r="I23" s="203">
        <f t="shared" si="7"/>
        <v>0</v>
      </c>
      <c r="J23" s="192"/>
      <c r="K23" s="184">
        <v>2223700</v>
      </c>
      <c r="L23" s="185">
        <f t="shared" si="4"/>
        <v>2223700</v>
      </c>
      <c r="M23" s="209">
        <f t="shared" si="6"/>
        <v>1182341.2899999998</v>
      </c>
      <c r="N23" s="217">
        <f t="shared" si="5"/>
        <v>1178561</v>
      </c>
    </row>
    <row r="24" spans="1:14">
      <c r="A24" s="99" t="s">
        <v>16</v>
      </c>
      <c r="B24" s="194">
        <v>72939200</v>
      </c>
      <c r="C24" s="194">
        <v>28511500</v>
      </c>
      <c r="D24" s="195">
        <f t="shared" si="0"/>
        <v>44427700</v>
      </c>
      <c r="E24" s="196">
        <v>44.4</v>
      </c>
      <c r="F24" s="194">
        <v>44427700</v>
      </c>
      <c r="G24" s="185">
        <f t="shared" si="1"/>
        <v>0</v>
      </c>
      <c r="H24" s="187">
        <f t="shared" si="2"/>
        <v>0</v>
      </c>
      <c r="I24" s="203">
        <f t="shared" si="7"/>
        <v>0</v>
      </c>
      <c r="J24" s="192"/>
      <c r="K24" s="184">
        <v>2246300</v>
      </c>
      <c r="L24" s="185">
        <f t="shared" si="4"/>
        <v>2246300</v>
      </c>
      <c r="M24" s="209">
        <f t="shared" si="6"/>
        <v>1194357.71</v>
      </c>
      <c r="N24" s="217">
        <f t="shared" si="5"/>
        <v>1190539</v>
      </c>
    </row>
    <row r="25" spans="1:14">
      <c r="A25" s="99" t="s">
        <v>17</v>
      </c>
      <c r="B25" s="194">
        <v>96627726.650000006</v>
      </c>
      <c r="C25" s="194">
        <v>9058847</v>
      </c>
      <c r="D25" s="195">
        <f t="shared" si="0"/>
        <v>87568879.650000006</v>
      </c>
      <c r="E25" s="196">
        <v>87.6</v>
      </c>
      <c r="F25" s="194">
        <v>83201000</v>
      </c>
      <c r="G25" s="185">
        <f t="shared" si="1"/>
        <v>4367879.650000006</v>
      </c>
      <c r="H25" s="187">
        <f t="shared" si="2"/>
        <v>3669018.9060000051</v>
      </c>
      <c r="I25" s="203">
        <f t="shared" si="7"/>
        <v>2649555.7956900038</v>
      </c>
      <c r="J25" s="192"/>
      <c r="K25" s="184">
        <v>1797000</v>
      </c>
      <c r="L25" s="185">
        <f t="shared" si="4"/>
        <v>6164879.650000006</v>
      </c>
      <c r="M25" s="209">
        <f t="shared" si="6"/>
        <v>3277866.509905003</v>
      </c>
      <c r="N25" s="217">
        <f t="shared" si="5"/>
        <v>3267386.2145000035</v>
      </c>
    </row>
    <row r="26" spans="1:14">
      <c r="A26" s="22" t="s">
        <v>18</v>
      </c>
      <c r="B26" s="194">
        <v>39942800</v>
      </c>
      <c r="C26" s="194">
        <v>26321800</v>
      </c>
      <c r="D26" s="195">
        <f t="shared" si="0"/>
        <v>13621000</v>
      </c>
      <c r="E26" s="196">
        <v>13.6</v>
      </c>
      <c r="F26" s="194">
        <v>12954000</v>
      </c>
      <c r="G26" s="185">
        <f t="shared" si="1"/>
        <v>667000</v>
      </c>
      <c r="H26" s="187">
        <f t="shared" si="2"/>
        <v>560280</v>
      </c>
      <c r="I26" s="203">
        <f t="shared" si="7"/>
        <v>404602.2</v>
      </c>
      <c r="J26" s="192"/>
      <c r="K26" s="184">
        <v>0</v>
      </c>
      <c r="L26" s="185">
        <f t="shared" si="4"/>
        <v>667000</v>
      </c>
      <c r="M26" s="209">
        <f t="shared" si="6"/>
        <v>354643.89999999997</v>
      </c>
      <c r="N26" s="217">
        <f t="shared" si="5"/>
        <v>353510</v>
      </c>
    </row>
    <row r="27" spans="1:14">
      <c r="A27" s="121"/>
      <c r="B27" s="197"/>
      <c r="C27" s="197"/>
      <c r="D27" s="69"/>
      <c r="E27" s="69"/>
      <c r="F27" s="69"/>
      <c r="G27" s="185"/>
      <c r="H27" s="183"/>
      <c r="I27" s="203"/>
      <c r="J27" s="192"/>
      <c r="K27" s="184"/>
      <c r="L27" s="185"/>
      <c r="M27" s="205"/>
      <c r="N27" s="216"/>
    </row>
    <row r="28" spans="1:14">
      <c r="A28" s="35" t="s">
        <v>123</v>
      </c>
      <c r="B28" s="194">
        <f t="shared" ref="B28:H28" si="8">SUM(B9:B27)</f>
        <v>961377119.66999996</v>
      </c>
      <c r="C28" s="194">
        <f t="shared" si="8"/>
        <v>383585670.66999996</v>
      </c>
      <c r="D28" s="195">
        <f t="shared" si="8"/>
        <v>577791449</v>
      </c>
      <c r="E28" s="196">
        <f t="shared" si="8"/>
        <v>577.6</v>
      </c>
      <c r="F28" s="195">
        <f t="shared" si="8"/>
        <v>520833507</v>
      </c>
      <c r="G28" s="185">
        <f t="shared" si="8"/>
        <v>56957942.000000007</v>
      </c>
      <c r="H28" s="187">
        <f t="shared" si="8"/>
        <v>39854357.198800005</v>
      </c>
      <c r="I28" s="203">
        <f>SUM(I9:I27)</f>
        <v>34751483.785062008</v>
      </c>
      <c r="J28" s="193">
        <f>SUM(J17:J27)</f>
        <v>15300000</v>
      </c>
      <c r="K28" s="184">
        <f>SUM(K9:K27)</f>
        <v>24011200</v>
      </c>
      <c r="L28" s="185">
        <f>SUM(L10:L27)</f>
        <v>64003832.000000007</v>
      </c>
      <c r="M28" s="209">
        <f>SUM(M10:M27)</f>
        <v>34744335.442238495</v>
      </c>
      <c r="N28" s="217">
        <f>SUM(N10:N27)</f>
        <v>34632771.067100003</v>
      </c>
    </row>
    <row r="29" spans="1:14">
      <c r="A29" s="82"/>
      <c r="B29" s="189"/>
      <c r="C29" s="189"/>
      <c r="D29" s="189"/>
      <c r="E29" s="189"/>
      <c r="F29" s="189"/>
      <c r="G29" s="178">
        <v>59.8</v>
      </c>
      <c r="H29" s="183"/>
      <c r="I29" s="204">
        <v>34.700000000000003</v>
      </c>
      <c r="J29" s="182"/>
      <c r="K29" s="182"/>
      <c r="L29" s="185">
        <f>L28+1341019</f>
        <v>65344851.000000007</v>
      </c>
      <c r="M29" s="205"/>
      <c r="N29" s="216"/>
    </row>
    <row r="30" spans="1:14">
      <c r="A30" s="69"/>
      <c r="B30" s="189"/>
      <c r="C30" s="189"/>
      <c r="D30" s="189"/>
      <c r="E30" s="189"/>
      <c r="F30" s="189"/>
      <c r="G30" s="186">
        <f>H5/G29</f>
        <v>0</v>
      </c>
      <c r="H30" s="190"/>
      <c r="I30" s="205"/>
      <c r="J30" s="182"/>
      <c r="K30" s="182"/>
      <c r="L30" s="182"/>
      <c r="M30" s="205"/>
      <c r="N30" s="216"/>
    </row>
    <row r="31" spans="1:14">
      <c r="A31" s="82"/>
      <c r="B31" s="189"/>
      <c r="C31" s="189"/>
      <c r="D31" s="189"/>
      <c r="E31" s="189"/>
      <c r="F31" s="189"/>
      <c r="G31" s="182" t="s">
        <v>131</v>
      </c>
      <c r="H31" s="189"/>
      <c r="I31" s="205">
        <v>0.60660000000000003</v>
      </c>
      <c r="J31" s="182"/>
      <c r="K31" s="182"/>
      <c r="L31" s="218">
        <f>I28/L29</f>
        <v>0.53181671169564693</v>
      </c>
      <c r="M31" s="205"/>
      <c r="N31" s="216"/>
    </row>
    <row r="32" spans="1:14">
      <c r="A32" s="82" t="s">
        <v>129</v>
      </c>
      <c r="E32" t="s">
        <v>130</v>
      </c>
    </row>
    <row r="33" spans="6:6">
      <c r="F33" t="s">
        <v>140</v>
      </c>
    </row>
  </sheetData>
  <mergeCells count="2">
    <mergeCell ref="I3:J3"/>
    <mergeCell ref="A5:A6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B1" sqref="B1:O1048576"/>
    </sheetView>
  </sheetViews>
  <sheetFormatPr defaultRowHeight="15"/>
  <cols>
    <col min="1" max="1" width="24.28515625" style="10" customWidth="1"/>
    <col min="2" max="2" width="11.140625" customWidth="1"/>
    <col min="3" max="4" width="11.5703125" customWidth="1"/>
    <col min="5" max="5" width="0.85546875" hidden="1" customWidth="1"/>
    <col min="6" max="6" width="11.140625" customWidth="1"/>
    <col min="7" max="7" width="11" customWidth="1"/>
    <col min="8" max="8" width="0.140625" customWidth="1"/>
    <col min="9" max="9" width="10.85546875" customWidth="1"/>
    <col min="10" max="11" width="0.140625" customWidth="1"/>
    <col min="12" max="12" width="13.42578125" hidden="1" customWidth="1"/>
    <col min="13" max="13" width="14.28515625" hidden="1" customWidth="1"/>
    <col min="14" max="14" width="13.28515625" customWidth="1"/>
    <col min="15" max="15" width="12.85546875" customWidth="1"/>
    <col min="16" max="16" width="13.5703125" customWidth="1"/>
  </cols>
  <sheetData>
    <row r="1" spans="1:16" ht="15.75">
      <c r="A1" s="139" t="s">
        <v>141</v>
      </c>
      <c r="B1" s="139"/>
      <c r="C1" s="139"/>
      <c r="D1" s="139"/>
      <c r="E1" s="139"/>
      <c r="F1" s="139"/>
      <c r="G1" s="139"/>
      <c r="H1" s="139"/>
      <c r="I1" s="139"/>
    </row>
    <row r="3" spans="1:16">
      <c r="I3" s="286" t="s">
        <v>176</v>
      </c>
      <c r="J3" s="287"/>
      <c r="N3" s="286" t="s">
        <v>177</v>
      </c>
      <c r="O3" s="287"/>
    </row>
    <row r="4" spans="1:16">
      <c r="A4" s="38"/>
      <c r="B4" s="168" t="s">
        <v>115</v>
      </c>
      <c r="C4" s="168" t="s">
        <v>110</v>
      </c>
      <c r="D4" s="168" t="s">
        <v>115</v>
      </c>
      <c r="E4" s="168"/>
      <c r="F4" s="169" t="s">
        <v>104</v>
      </c>
      <c r="G4" s="169" t="s">
        <v>122</v>
      </c>
      <c r="H4" s="168"/>
      <c r="I4" s="198" t="s">
        <v>134</v>
      </c>
      <c r="J4" s="170"/>
      <c r="K4" s="168"/>
      <c r="L4" s="168" t="s">
        <v>171</v>
      </c>
      <c r="M4" s="206"/>
      <c r="N4" s="213"/>
      <c r="O4" s="213"/>
    </row>
    <row r="5" spans="1:16">
      <c r="A5" s="278" t="s">
        <v>39</v>
      </c>
      <c r="B5" s="171" t="s">
        <v>116</v>
      </c>
      <c r="C5" s="171" t="s">
        <v>118</v>
      </c>
      <c r="D5" s="171" t="s">
        <v>120</v>
      </c>
      <c r="E5" s="171" t="s">
        <v>115</v>
      </c>
      <c r="F5" s="172" t="s">
        <v>132</v>
      </c>
      <c r="G5" s="171" t="s">
        <v>133</v>
      </c>
      <c r="H5" s="173"/>
      <c r="I5" s="199" t="s">
        <v>135</v>
      </c>
      <c r="J5" s="174" t="s">
        <v>138</v>
      </c>
      <c r="K5" s="171" t="s">
        <v>169</v>
      </c>
      <c r="L5" s="171" t="s">
        <v>172</v>
      </c>
      <c r="M5" s="207"/>
      <c r="N5" s="214" t="s">
        <v>174</v>
      </c>
      <c r="O5" s="214" t="s">
        <v>138</v>
      </c>
    </row>
    <row r="6" spans="1:16">
      <c r="A6" s="261"/>
      <c r="B6" s="175" t="s">
        <v>117</v>
      </c>
      <c r="C6" s="175" t="s">
        <v>119</v>
      </c>
      <c r="D6" s="175" t="s">
        <v>121</v>
      </c>
      <c r="E6" s="175"/>
      <c r="F6" s="175" t="s">
        <v>117</v>
      </c>
      <c r="G6" s="175" t="s">
        <v>115</v>
      </c>
      <c r="H6" s="176"/>
      <c r="I6" s="200" t="s">
        <v>136</v>
      </c>
      <c r="J6" s="177" t="s">
        <v>102</v>
      </c>
      <c r="K6" s="175" t="s">
        <v>170</v>
      </c>
      <c r="L6" s="175"/>
      <c r="M6" s="207"/>
      <c r="N6" s="214" t="s">
        <v>175</v>
      </c>
      <c r="O6" s="214" t="s">
        <v>102</v>
      </c>
    </row>
    <row r="7" spans="1:16">
      <c r="A7" s="167"/>
      <c r="B7" s="178">
        <v>1</v>
      </c>
      <c r="C7" s="178">
        <v>2</v>
      </c>
      <c r="D7" s="178">
        <v>3</v>
      </c>
      <c r="E7" s="178">
        <v>4</v>
      </c>
      <c r="F7" s="179">
        <v>5</v>
      </c>
      <c r="G7" s="179">
        <v>6</v>
      </c>
      <c r="H7" s="180">
        <v>7</v>
      </c>
      <c r="I7" s="201" t="s">
        <v>137</v>
      </c>
      <c r="J7" s="181"/>
      <c r="K7" s="182"/>
      <c r="L7" s="182"/>
      <c r="M7" s="208" t="s">
        <v>137</v>
      </c>
      <c r="N7" s="215"/>
      <c r="O7" s="215"/>
    </row>
    <row r="8" spans="1:16">
      <c r="A8" s="15"/>
      <c r="B8" s="182"/>
      <c r="C8" s="182"/>
      <c r="D8" s="182"/>
      <c r="E8" s="182" t="s">
        <v>124</v>
      </c>
      <c r="F8" s="182"/>
      <c r="G8" s="182"/>
      <c r="H8" s="183"/>
      <c r="I8" s="202"/>
      <c r="J8" s="181"/>
      <c r="K8" s="182"/>
      <c r="L8" s="182"/>
      <c r="M8" s="205"/>
      <c r="N8" s="108"/>
      <c r="O8" s="108"/>
    </row>
    <row r="9" spans="1:16">
      <c r="A9" s="22" t="s">
        <v>1</v>
      </c>
      <c r="B9" s="194">
        <v>118020210</v>
      </c>
      <c r="C9" s="194">
        <v>6930100</v>
      </c>
      <c r="D9" s="195">
        <f>B9-C9</f>
        <v>111090110</v>
      </c>
      <c r="E9" s="196">
        <v>111.1</v>
      </c>
      <c r="F9" s="194">
        <v>98595300</v>
      </c>
      <c r="G9" s="185">
        <f>D9-F9</f>
        <v>12494810</v>
      </c>
      <c r="H9" s="187">
        <v>10.3</v>
      </c>
      <c r="I9" s="203">
        <f>G9*0.6066</f>
        <v>7579351.7460000003</v>
      </c>
      <c r="J9" s="181"/>
      <c r="K9" s="184">
        <v>869000</v>
      </c>
      <c r="L9" s="182" t="s">
        <v>173</v>
      </c>
      <c r="M9" s="205">
        <v>0</v>
      </c>
      <c r="N9" s="108"/>
      <c r="O9" s="108"/>
    </row>
    <row r="10" spans="1:16">
      <c r="A10" s="22" t="s">
        <v>2</v>
      </c>
      <c r="B10" s="194">
        <v>57149974.579999998</v>
      </c>
      <c r="C10" s="194">
        <v>31823800</v>
      </c>
      <c r="D10" s="195">
        <f t="shared" ref="D10:D26" si="0">B10-C10</f>
        <v>25326174.579999998</v>
      </c>
      <c r="E10" s="196">
        <v>25.3</v>
      </c>
      <c r="F10" s="194">
        <v>22048713</v>
      </c>
      <c r="G10" s="185">
        <f t="shared" ref="G10:G26" si="1">D10-F10</f>
        <v>3277461.5799999982</v>
      </c>
      <c r="H10" s="187">
        <f t="shared" ref="H10:H26" si="2">G10*0.84</f>
        <v>2753067.7271999982</v>
      </c>
      <c r="I10" s="203">
        <f t="shared" ref="I10:I16" si="3">G10*0.6066</f>
        <v>1988108.194427999</v>
      </c>
      <c r="J10" s="181"/>
      <c r="K10" s="184">
        <v>819200</v>
      </c>
      <c r="L10" s="185">
        <f>B10-F10+K10-C10</f>
        <v>4096661.5799999982</v>
      </c>
      <c r="M10" s="209">
        <f>L10*L31</f>
        <v>2178203.5333150448</v>
      </c>
      <c r="N10" s="107">
        <f>L10*0.524</f>
        <v>2146650.667919999</v>
      </c>
      <c r="O10" s="108"/>
      <c r="P10" s="212"/>
    </row>
    <row r="11" spans="1:16">
      <c r="A11" s="22" t="s">
        <v>3</v>
      </c>
      <c r="B11" s="194">
        <v>33839186.93</v>
      </c>
      <c r="C11" s="194">
        <v>29395400</v>
      </c>
      <c r="D11" s="195">
        <f t="shared" si="0"/>
        <v>4443786.93</v>
      </c>
      <c r="E11" s="196">
        <v>4.4000000000000004</v>
      </c>
      <c r="F11" s="194">
        <v>7426306</v>
      </c>
      <c r="G11" s="188">
        <f t="shared" si="1"/>
        <v>-2982519.0700000003</v>
      </c>
      <c r="H11" s="187"/>
      <c r="I11" s="203">
        <v>0</v>
      </c>
      <c r="J11" s="181"/>
      <c r="K11" s="184">
        <v>1641500</v>
      </c>
      <c r="L11" s="185">
        <f t="shared" ref="L11:L26" si="4">B11-F11+K11-C11</f>
        <v>-1341019.0700000003</v>
      </c>
      <c r="M11" s="205">
        <v>0</v>
      </c>
      <c r="N11" s="107"/>
      <c r="O11" s="108"/>
      <c r="P11" s="212"/>
    </row>
    <row r="12" spans="1:16">
      <c r="A12" s="99" t="s">
        <v>4</v>
      </c>
      <c r="B12" s="194">
        <v>22063300</v>
      </c>
      <c r="C12" s="194">
        <v>16478100</v>
      </c>
      <c r="D12" s="195">
        <f t="shared" si="0"/>
        <v>5585200</v>
      </c>
      <c r="E12" s="196">
        <v>5.6</v>
      </c>
      <c r="F12" s="194">
        <v>4547200</v>
      </c>
      <c r="G12" s="185">
        <f t="shared" si="1"/>
        <v>1038000</v>
      </c>
      <c r="H12" s="187">
        <f t="shared" si="2"/>
        <v>871920</v>
      </c>
      <c r="I12" s="203">
        <f t="shared" si="3"/>
        <v>629650.80000000005</v>
      </c>
      <c r="J12" s="181"/>
      <c r="K12" s="184">
        <v>400000</v>
      </c>
      <c r="L12" s="185">
        <f t="shared" si="4"/>
        <v>1438000</v>
      </c>
      <c r="M12" s="209">
        <f>L12*0.5317</f>
        <v>764584.6</v>
      </c>
      <c r="N12" s="107">
        <f t="shared" ref="N12:N26" si="5">L12*0.524</f>
        <v>753512</v>
      </c>
      <c r="O12" s="108"/>
      <c r="P12" s="212"/>
    </row>
    <row r="13" spans="1:16">
      <c r="A13" s="22" t="s">
        <v>5</v>
      </c>
      <c r="B13" s="194">
        <v>172881420.84</v>
      </c>
      <c r="C13" s="194">
        <v>97439026</v>
      </c>
      <c r="D13" s="195">
        <f t="shared" si="0"/>
        <v>75442394.840000004</v>
      </c>
      <c r="E13" s="196">
        <v>75.400000000000006</v>
      </c>
      <c r="F13" s="194">
        <v>68784170</v>
      </c>
      <c r="G13" s="185">
        <f t="shared" si="1"/>
        <v>6658224.8400000036</v>
      </c>
      <c r="H13" s="187">
        <f t="shared" si="2"/>
        <v>5592908.8656000029</v>
      </c>
      <c r="I13" s="203">
        <f t="shared" si="3"/>
        <v>4038879.1879440024</v>
      </c>
      <c r="J13" s="181"/>
      <c r="K13" s="184">
        <v>2312500</v>
      </c>
      <c r="L13" s="185">
        <f t="shared" si="4"/>
        <v>8970724.8400000036</v>
      </c>
      <c r="M13" s="209">
        <f t="shared" ref="M13:M26" si="6">L13*0.5317</f>
        <v>4769734.3974280013</v>
      </c>
      <c r="N13" s="107">
        <f t="shared" si="5"/>
        <v>4700659.8161600018</v>
      </c>
      <c r="O13" s="108"/>
      <c r="P13" s="212"/>
    </row>
    <row r="14" spans="1:16">
      <c r="A14" s="22" t="s">
        <v>6</v>
      </c>
      <c r="B14" s="194">
        <v>39408785</v>
      </c>
      <c r="C14" s="194">
        <v>24247300</v>
      </c>
      <c r="D14" s="195">
        <f t="shared" si="0"/>
        <v>15161485</v>
      </c>
      <c r="E14" s="196">
        <v>15.2</v>
      </c>
      <c r="F14" s="194">
        <v>10495200</v>
      </c>
      <c r="G14" s="185">
        <f t="shared" si="1"/>
        <v>4666285</v>
      </c>
      <c r="H14" s="187">
        <f t="shared" si="2"/>
        <v>3919679.4</v>
      </c>
      <c r="I14" s="203">
        <f t="shared" si="3"/>
        <v>2830568.4810000001</v>
      </c>
      <c r="J14" s="181"/>
      <c r="K14" s="184">
        <v>1196200</v>
      </c>
      <c r="L14" s="185">
        <f t="shared" si="4"/>
        <v>5862485</v>
      </c>
      <c r="M14" s="209">
        <f t="shared" si="6"/>
        <v>3117083.2744999998</v>
      </c>
      <c r="N14" s="107">
        <f t="shared" si="5"/>
        <v>3071942.14</v>
      </c>
      <c r="O14" s="108"/>
      <c r="P14" s="212"/>
    </row>
    <row r="15" spans="1:16">
      <c r="A15" s="22" t="s">
        <v>7</v>
      </c>
      <c r="B15" s="194">
        <v>62129053</v>
      </c>
      <c r="C15" s="194">
        <v>12891053</v>
      </c>
      <c r="D15" s="195">
        <f t="shared" si="0"/>
        <v>49238000</v>
      </c>
      <c r="E15" s="196">
        <v>49.2</v>
      </c>
      <c r="F15" s="194">
        <v>40638000</v>
      </c>
      <c r="G15" s="185">
        <f t="shared" si="1"/>
        <v>8600000</v>
      </c>
      <c r="H15" s="187">
        <f t="shared" si="2"/>
        <v>7224000</v>
      </c>
      <c r="I15" s="203">
        <f t="shared" si="3"/>
        <v>5216760</v>
      </c>
      <c r="J15" s="181"/>
      <c r="K15" s="184">
        <v>1770800</v>
      </c>
      <c r="L15" s="185">
        <f t="shared" si="4"/>
        <v>10370800</v>
      </c>
      <c r="M15" s="209">
        <f t="shared" si="6"/>
        <v>5514154.3599999994</v>
      </c>
      <c r="N15" s="107">
        <f t="shared" si="5"/>
        <v>5434299.2000000002</v>
      </c>
      <c r="O15" s="108"/>
      <c r="P15" s="212"/>
    </row>
    <row r="16" spans="1:16">
      <c r="A16" s="99" t="s">
        <v>8</v>
      </c>
      <c r="B16" s="194">
        <v>27377400</v>
      </c>
      <c r="C16" s="194">
        <v>8519900</v>
      </c>
      <c r="D16" s="195">
        <f t="shared" si="0"/>
        <v>18857500</v>
      </c>
      <c r="E16" s="196">
        <v>18.899999999999999</v>
      </c>
      <c r="F16" s="194">
        <v>17919600</v>
      </c>
      <c r="G16" s="185">
        <f t="shared" si="1"/>
        <v>937900</v>
      </c>
      <c r="H16" s="187">
        <f t="shared" si="2"/>
        <v>787836</v>
      </c>
      <c r="I16" s="203">
        <f t="shared" si="3"/>
        <v>568930.14</v>
      </c>
      <c r="J16" s="181"/>
      <c r="K16" s="184">
        <v>176100</v>
      </c>
      <c r="L16" s="185">
        <f t="shared" si="4"/>
        <v>1114000</v>
      </c>
      <c r="M16" s="209">
        <f t="shared" si="6"/>
        <v>592313.79999999993</v>
      </c>
      <c r="N16" s="107">
        <f t="shared" si="5"/>
        <v>583736</v>
      </c>
      <c r="O16" s="166">
        <v>500000</v>
      </c>
      <c r="P16" s="212" t="s">
        <v>178</v>
      </c>
    </row>
    <row r="17" spans="1:16">
      <c r="A17" s="99" t="s">
        <v>9</v>
      </c>
      <c r="B17" s="194">
        <v>33727644.670000002</v>
      </c>
      <c r="C17" s="194">
        <v>14013244.67</v>
      </c>
      <c r="D17" s="195">
        <f t="shared" si="0"/>
        <v>19714400</v>
      </c>
      <c r="E17" s="196">
        <v>19.7</v>
      </c>
      <c r="F17" s="194">
        <v>17062900</v>
      </c>
      <c r="G17" s="185">
        <f t="shared" si="1"/>
        <v>2651500</v>
      </c>
      <c r="H17" s="187">
        <f t="shared" si="2"/>
        <v>2227260</v>
      </c>
      <c r="I17" s="203">
        <v>0</v>
      </c>
      <c r="J17" s="191">
        <v>15300000</v>
      </c>
      <c r="K17" s="184">
        <v>950000</v>
      </c>
      <c r="L17" s="185"/>
      <c r="M17" s="209">
        <f t="shared" si="6"/>
        <v>0</v>
      </c>
      <c r="N17" s="107">
        <f t="shared" si="5"/>
        <v>0</v>
      </c>
      <c r="O17" s="150">
        <v>15300000</v>
      </c>
      <c r="P17" s="212" t="s">
        <v>179</v>
      </c>
    </row>
    <row r="18" spans="1:16">
      <c r="A18" s="99" t="s">
        <v>10</v>
      </c>
      <c r="B18" s="194">
        <v>64480100</v>
      </c>
      <c r="C18" s="194">
        <v>31675300</v>
      </c>
      <c r="D18" s="195">
        <f t="shared" si="0"/>
        <v>32804800</v>
      </c>
      <c r="E18" s="196">
        <v>32.799999999999997</v>
      </c>
      <c r="F18" s="194">
        <v>30204800</v>
      </c>
      <c r="G18" s="185">
        <f t="shared" si="1"/>
        <v>2600000</v>
      </c>
      <c r="H18" s="187">
        <f t="shared" si="2"/>
        <v>2184000</v>
      </c>
      <c r="I18" s="203">
        <f>G18*0.6066</f>
        <v>1577160</v>
      </c>
      <c r="J18" s="192"/>
      <c r="K18" s="184">
        <v>2025900</v>
      </c>
      <c r="L18" s="185">
        <f t="shared" si="4"/>
        <v>4625900</v>
      </c>
      <c r="M18" s="209">
        <f t="shared" si="6"/>
        <v>2459591.0299999998</v>
      </c>
      <c r="N18" s="107">
        <f t="shared" si="5"/>
        <v>2423971.6</v>
      </c>
      <c r="O18" s="108"/>
      <c r="P18" s="212"/>
    </row>
    <row r="19" spans="1:16">
      <c r="A19" s="99" t="s">
        <v>11</v>
      </c>
      <c r="B19" s="194">
        <v>27985300</v>
      </c>
      <c r="C19" s="194">
        <v>11432200</v>
      </c>
      <c r="D19" s="195">
        <f t="shared" si="0"/>
        <v>16553100</v>
      </c>
      <c r="E19" s="196">
        <v>16.600000000000001</v>
      </c>
      <c r="F19" s="194">
        <v>13853100</v>
      </c>
      <c r="G19" s="185">
        <f t="shared" si="1"/>
        <v>2700000</v>
      </c>
      <c r="H19" s="187">
        <f t="shared" si="2"/>
        <v>2268000</v>
      </c>
      <c r="I19" s="203">
        <f t="shared" ref="I19:I26" si="7">G19*0.6066</f>
        <v>1637820</v>
      </c>
      <c r="J19" s="192"/>
      <c r="K19" s="184">
        <v>950000</v>
      </c>
      <c r="L19" s="185">
        <f t="shared" si="4"/>
        <v>3650000</v>
      </c>
      <c r="M19" s="209">
        <f t="shared" si="6"/>
        <v>1940704.9999999998</v>
      </c>
      <c r="N19" s="107">
        <f t="shared" si="5"/>
        <v>1912600</v>
      </c>
      <c r="O19" s="108"/>
      <c r="P19" s="212"/>
    </row>
    <row r="20" spans="1:16">
      <c r="A20" s="99" t="s">
        <v>12</v>
      </c>
      <c r="B20" s="194">
        <v>30579800</v>
      </c>
      <c r="C20" s="194">
        <v>9534000</v>
      </c>
      <c r="D20" s="195">
        <f t="shared" si="0"/>
        <v>21045800</v>
      </c>
      <c r="E20" s="196">
        <v>21</v>
      </c>
      <c r="F20" s="194">
        <v>20595800</v>
      </c>
      <c r="G20" s="185">
        <f t="shared" si="1"/>
        <v>450000</v>
      </c>
      <c r="H20" s="187">
        <f t="shared" si="2"/>
        <v>378000</v>
      </c>
      <c r="I20" s="203">
        <f t="shared" si="7"/>
        <v>272970</v>
      </c>
      <c r="J20" s="192"/>
      <c r="K20" s="184">
        <v>1047100</v>
      </c>
      <c r="L20" s="185">
        <f t="shared" si="4"/>
        <v>1497100</v>
      </c>
      <c r="M20" s="209">
        <f t="shared" si="6"/>
        <v>796008.07</v>
      </c>
      <c r="N20" s="107">
        <f t="shared" si="5"/>
        <v>784480.4</v>
      </c>
      <c r="O20" s="108"/>
      <c r="P20" s="212"/>
    </row>
    <row r="21" spans="1:16">
      <c r="A21" s="99" t="s">
        <v>13</v>
      </c>
      <c r="B21" s="194">
        <v>24779700</v>
      </c>
      <c r="C21" s="194">
        <v>8116400</v>
      </c>
      <c r="D21" s="195">
        <f t="shared" si="0"/>
        <v>16663300</v>
      </c>
      <c r="E21" s="196">
        <v>16.7</v>
      </c>
      <c r="F21" s="194">
        <v>9578300</v>
      </c>
      <c r="G21" s="185">
        <f t="shared" si="1"/>
        <v>7085000</v>
      </c>
      <c r="H21" s="187">
        <f t="shared" si="2"/>
        <v>5951400</v>
      </c>
      <c r="I21" s="203">
        <f t="shared" si="7"/>
        <v>4297761</v>
      </c>
      <c r="J21" s="192"/>
      <c r="K21" s="184">
        <v>1738800</v>
      </c>
      <c r="L21" s="185">
        <f t="shared" si="4"/>
        <v>8823800</v>
      </c>
      <c r="M21" s="209">
        <f t="shared" si="6"/>
        <v>4691614.46</v>
      </c>
      <c r="N21" s="107">
        <f t="shared" si="5"/>
        <v>4623671.2</v>
      </c>
      <c r="O21" s="108"/>
      <c r="P21" s="212"/>
    </row>
    <row r="22" spans="1:16">
      <c r="A22" s="99" t="s">
        <v>14</v>
      </c>
      <c r="B22" s="194">
        <v>10402400</v>
      </c>
      <c r="C22" s="194">
        <v>4378800</v>
      </c>
      <c r="D22" s="195">
        <f t="shared" si="0"/>
        <v>6023600</v>
      </c>
      <c r="E22" s="196">
        <v>6</v>
      </c>
      <c r="F22" s="194">
        <v>4377200</v>
      </c>
      <c r="G22" s="185">
        <f t="shared" si="1"/>
        <v>1646400</v>
      </c>
      <c r="H22" s="187">
        <f t="shared" si="2"/>
        <v>1382976</v>
      </c>
      <c r="I22" s="203">
        <f t="shared" si="7"/>
        <v>998706.24</v>
      </c>
      <c r="J22" s="192"/>
      <c r="K22" s="184">
        <v>1847100</v>
      </c>
      <c r="L22" s="185">
        <f t="shared" si="4"/>
        <v>3493500</v>
      </c>
      <c r="M22" s="209">
        <f t="shared" si="6"/>
        <v>1857493.9499999997</v>
      </c>
      <c r="N22" s="107">
        <f t="shared" si="5"/>
        <v>1830594</v>
      </c>
      <c r="O22" s="108"/>
      <c r="P22" s="212"/>
    </row>
    <row r="23" spans="1:16">
      <c r="A23" s="99" t="s">
        <v>15</v>
      </c>
      <c r="B23" s="194">
        <v>27043118</v>
      </c>
      <c r="C23" s="194">
        <v>12918900</v>
      </c>
      <c r="D23" s="195">
        <f t="shared" si="0"/>
        <v>14124218</v>
      </c>
      <c r="E23" s="196">
        <v>14.1</v>
      </c>
      <c r="F23" s="194">
        <v>14124218</v>
      </c>
      <c r="G23" s="185">
        <f t="shared" si="1"/>
        <v>0</v>
      </c>
      <c r="H23" s="187">
        <f t="shared" si="2"/>
        <v>0</v>
      </c>
      <c r="I23" s="203">
        <f t="shared" si="7"/>
        <v>0</v>
      </c>
      <c r="J23" s="192"/>
      <c r="K23" s="184">
        <v>2223700</v>
      </c>
      <c r="L23" s="185">
        <f t="shared" si="4"/>
        <v>2223700</v>
      </c>
      <c r="M23" s="209">
        <f t="shared" si="6"/>
        <v>1182341.2899999998</v>
      </c>
      <c r="N23" s="107">
        <f t="shared" si="5"/>
        <v>1165218.8</v>
      </c>
      <c r="O23" s="108"/>
      <c r="P23" s="212"/>
    </row>
    <row r="24" spans="1:16">
      <c r="A24" s="99" t="s">
        <v>16</v>
      </c>
      <c r="B24" s="194">
        <v>72939200</v>
      </c>
      <c r="C24" s="194">
        <v>28511500</v>
      </c>
      <c r="D24" s="195">
        <f t="shared" si="0"/>
        <v>44427700</v>
      </c>
      <c r="E24" s="196">
        <v>44.4</v>
      </c>
      <c r="F24" s="194">
        <v>44427700</v>
      </c>
      <c r="G24" s="185">
        <f t="shared" si="1"/>
        <v>0</v>
      </c>
      <c r="H24" s="187">
        <f t="shared" si="2"/>
        <v>0</v>
      </c>
      <c r="I24" s="203">
        <f t="shared" si="7"/>
        <v>0</v>
      </c>
      <c r="J24" s="192"/>
      <c r="K24" s="184">
        <v>2246300</v>
      </c>
      <c r="L24" s="185">
        <f t="shared" si="4"/>
        <v>2246300</v>
      </c>
      <c r="M24" s="209">
        <f t="shared" si="6"/>
        <v>1194357.71</v>
      </c>
      <c r="N24" s="107">
        <f t="shared" si="5"/>
        <v>1177061.2</v>
      </c>
      <c r="O24" s="108"/>
      <c r="P24" s="212"/>
    </row>
    <row r="25" spans="1:16">
      <c r="A25" s="99" t="s">
        <v>17</v>
      </c>
      <c r="B25" s="194">
        <v>96627726.650000006</v>
      </c>
      <c r="C25" s="194">
        <v>9058847</v>
      </c>
      <c r="D25" s="195">
        <f t="shared" si="0"/>
        <v>87568879.650000006</v>
      </c>
      <c r="E25" s="196">
        <v>87.6</v>
      </c>
      <c r="F25" s="194">
        <v>83201000</v>
      </c>
      <c r="G25" s="185">
        <f t="shared" si="1"/>
        <v>4367879.650000006</v>
      </c>
      <c r="H25" s="187">
        <f t="shared" si="2"/>
        <v>3669018.9060000051</v>
      </c>
      <c r="I25" s="203">
        <f t="shared" si="7"/>
        <v>2649555.7956900038</v>
      </c>
      <c r="J25" s="192"/>
      <c r="K25" s="184">
        <v>1797000</v>
      </c>
      <c r="L25" s="185">
        <f t="shared" si="4"/>
        <v>6164879.650000006</v>
      </c>
      <c r="M25" s="209">
        <f t="shared" si="6"/>
        <v>3277866.509905003</v>
      </c>
      <c r="N25" s="107">
        <f t="shared" si="5"/>
        <v>3230396.9366000034</v>
      </c>
      <c r="O25" s="108"/>
      <c r="P25" s="212"/>
    </row>
    <row r="26" spans="1:16">
      <c r="A26" s="22" t="s">
        <v>18</v>
      </c>
      <c r="B26" s="194">
        <v>39942800</v>
      </c>
      <c r="C26" s="194">
        <v>26321800</v>
      </c>
      <c r="D26" s="195">
        <f t="shared" si="0"/>
        <v>13621000</v>
      </c>
      <c r="E26" s="196">
        <v>13.6</v>
      </c>
      <c r="F26" s="194">
        <v>12954000</v>
      </c>
      <c r="G26" s="185">
        <f t="shared" si="1"/>
        <v>667000</v>
      </c>
      <c r="H26" s="187">
        <f t="shared" si="2"/>
        <v>560280</v>
      </c>
      <c r="I26" s="203">
        <f t="shared" si="7"/>
        <v>404602.2</v>
      </c>
      <c r="J26" s="192"/>
      <c r="K26" s="184">
        <v>0</v>
      </c>
      <c r="L26" s="185">
        <f t="shared" si="4"/>
        <v>667000</v>
      </c>
      <c r="M26" s="209">
        <f t="shared" si="6"/>
        <v>354643.89999999997</v>
      </c>
      <c r="N26" s="107">
        <f t="shared" si="5"/>
        <v>349508</v>
      </c>
      <c r="O26" s="108"/>
      <c r="P26" s="212"/>
    </row>
    <row r="27" spans="1:16">
      <c r="A27" s="121"/>
      <c r="B27" s="197"/>
      <c r="C27" s="197"/>
      <c r="D27" s="69"/>
      <c r="E27" s="69"/>
      <c r="F27" s="69"/>
      <c r="G27" s="185"/>
      <c r="H27" s="183"/>
      <c r="I27" s="203"/>
      <c r="J27" s="192"/>
      <c r="K27" s="184"/>
      <c r="L27" s="185"/>
      <c r="M27" s="205"/>
      <c r="N27" s="108"/>
      <c r="O27" s="108"/>
    </row>
    <row r="28" spans="1:16">
      <c r="A28" s="35" t="s">
        <v>123</v>
      </c>
      <c r="B28" s="194">
        <f t="shared" ref="B28:H28" si="8">SUM(B9:B27)</f>
        <v>961377119.66999996</v>
      </c>
      <c r="C28" s="194">
        <f t="shared" si="8"/>
        <v>383685670.66999996</v>
      </c>
      <c r="D28" s="195">
        <f t="shared" si="8"/>
        <v>577691449</v>
      </c>
      <c r="E28" s="196">
        <f t="shared" si="8"/>
        <v>577.6</v>
      </c>
      <c r="F28" s="195">
        <f t="shared" si="8"/>
        <v>520833507</v>
      </c>
      <c r="G28" s="185">
        <f t="shared" si="8"/>
        <v>56857942.000000007</v>
      </c>
      <c r="H28" s="187">
        <f t="shared" si="8"/>
        <v>39770357.198800005</v>
      </c>
      <c r="I28" s="203">
        <f>SUM(I9:I27)</f>
        <v>34690823.785062008</v>
      </c>
      <c r="J28" s="193">
        <f>SUM(J17:J27)</f>
        <v>15300000</v>
      </c>
      <c r="K28" s="184">
        <f>SUM(K9:K27)</f>
        <v>24011200</v>
      </c>
      <c r="L28" s="185">
        <f>SUM(L10:L27)</f>
        <v>63903832.000000007</v>
      </c>
      <c r="M28" s="209">
        <f>SUM(M10:M27)</f>
        <v>34690695.885148048</v>
      </c>
      <c r="N28" s="107">
        <f>SUM(N10:N27)</f>
        <v>34188301.960680008</v>
      </c>
      <c r="O28" s="107">
        <f>SUM(O16:O27)</f>
        <v>15800000</v>
      </c>
      <c r="P28" s="212"/>
    </row>
    <row r="29" spans="1:16">
      <c r="A29" s="82"/>
      <c r="B29" s="189"/>
      <c r="C29" s="189"/>
      <c r="D29" s="189"/>
      <c r="E29" s="189"/>
      <c r="F29" s="189"/>
      <c r="G29" s="178">
        <v>59.8</v>
      </c>
      <c r="H29" s="183"/>
      <c r="I29" s="204">
        <v>34.700000000000003</v>
      </c>
      <c r="J29" s="182"/>
      <c r="K29" s="182"/>
      <c r="L29" s="185">
        <f>L28+1341019</f>
        <v>65244851.000000007</v>
      </c>
      <c r="M29" s="205"/>
      <c r="N29" s="108"/>
      <c r="O29" s="108"/>
    </row>
    <row r="30" spans="1:16">
      <c r="A30" s="69"/>
      <c r="B30" s="189"/>
      <c r="C30" s="189"/>
      <c r="D30" s="189"/>
      <c r="E30" s="189"/>
      <c r="F30" s="189"/>
      <c r="G30" s="186">
        <f>H5/G29</f>
        <v>0</v>
      </c>
      <c r="H30" s="190"/>
      <c r="I30" s="205"/>
      <c r="J30" s="182"/>
      <c r="K30" s="182"/>
      <c r="L30" s="182"/>
      <c r="M30" s="205"/>
      <c r="N30" s="166">
        <v>34200</v>
      </c>
      <c r="O30" s="108"/>
    </row>
    <row r="31" spans="1:16">
      <c r="A31" s="82"/>
      <c r="B31" s="189"/>
      <c r="C31" s="189"/>
      <c r="D31" s="189"/>
      <c r="E31" s="189"/>
      <c r="F31" s="189"/>
      <c r="G31" s="182"/>
      <c r="H31" s="189"/>
      <c r="I31" s="205"/>
      <c r="J31" s="182"/>
      <c r="K31" s="182"/>
      <c r="L31" s="218">
        <f>I28/L29</f>
        <v>0.53170209224727949</v>
      </c>
      <c r="M31" s="205"/>
      <c r="N31" s="108">
        <v>0.52400000000000002</v>
      </c>
      <c r="O31" s="108"/>
    </row>
    <row r="32" spans="1:16">
      <c r="A32" s="82"/>
    </row>
  </sheetData>
  <mergeCells count="3">
    <mergeCell ref="A5:A6"/>
    <mergeCell ref="I3:J3"/>
    <mergeCell ref="N3:O3"/>
  </mergeCells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госпрограмма</vt:lpstr>
      <vt:lpstr>расчет дотации</vt:lpstr>
      <vt:lpstr>Лист5</vt:lpstr>
      <vt:lpstr>Лист1</vt:lpstr>
      <vt:lpstr>Лист2</vt:lpstr>
      <vt:lpstr>Лист3</vt:lpstr>
      <vt:lpstr>1 вариант</vt:lpstr>
      <vt:lpstr>оконч в бюджет</vt:lpstr>
      <vt:lpstr>Лист6</vt:lpstr>
      <vt:lpstr>Лист4</vt:lpstr>
      <vt:lpstr>предвар 1 вар</vt:lpstr>
      <vt:lpstr>уд.вес затрат</vt:lpstr>
      <vt:lpstr>к 2015 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А. Шереметьева</dc:creator>
  <cp:lastModifiedBy>1</cp:lastModifiedBy>
  <cp:lastPrinted>2015-12-11T09:57:59Z</cp:lastPrinted>
  <dcterms:created xsi:type="dcterms:W3CDTF">2015-11-13T09:27:39Z</dcterms:created>
  <dcterms:modified xsi:type="dcterms:W3CDTF">2015-12-11T10:00:47Z</dcterms:modified>
</cp:coreProperties>
</file>